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i.00\Documents\Word\Výběrová řízení\Rekonstrukce Zborovská čp. 54 hasiči\Zadávací řízení\Výkaz výměr\"/>
    </mc:Choice>
  </mc:AlternateContent>
  <bookViews>
    <workbookView xWindow="360" yWindow="276" windowWidth="18732" windowHeight="1176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Pol'!$A$1:$U$144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34" i="12" l="1"/>
  <c r="F39" i="1" s="1"/>
  <c r="BA50" i="12"/>
  <c r="BA49" i="12"/>
  <c r="BA48" i="12"/>
  <c r="BA47" i="12"/>
  <c r="G9" i="12"/>
  <c r="M9" i="12" s="1"/>
  <c r="I9" i="12"/>
  <c r="K9" i="12"/>
  <c r="K8" i="12" s="1"/>
  <c r="O9" i="12"/>
  <c r="Q9" i="12"/>
  <c r="U9" i="12"/>
  <c r="G10" i="12"/>
  <c r="M10" i="12" s="1"/>
  <c r="I10" i="12"/>
  <c r="K10" i="12"/>
  <c r="O10" i="12"/>
  <c r="Q10" i="12"/>
  <c r="Q8" i="12" s="1"/>
  <c r="U10" i="12"/>
  <c r="G11" i="12"/>
  <c r="M11" i="12" s="1"/>
  <c r="I11" i="12"/>
  <c r="K11" i="12"/>
  <c r="O11" i="12"/>
  <c r="Q11" i="12"/>
  <c r="U11" i="12"/>
  <c r="G13" i="12"/>
  <c r="M13" i="12" s="1"/>
  <c r="M12" i="12" s="1"/>
  <c r="I13" i="12"/>
  <c r="I12" i="12" s="1"/>
  <c r="K13" i="12"/>
  <c r="K12" i="12" s="1"/>
  <c r="O13" i="12"/>
  <c r="O12" i="12" s="1"/>
  <c r="Q13" i="12"/>
  <c r="Q12" i="12" s="1"/>
  <c r="U13" i="12"/>
  <c r="U12" i="12" s="1"/>
  <c r="G15" i="12"/>
  <c r="G14" i="12" s="1"/>
  <c r="I49" i="1" s="1"/>
  <c r="I15" i="12"/>
  <c r="K15" i="12"/>
  <c r="O15" i="12"/>
  <c r="O14" i="12" s="1"/>
  <c r="Q15" i="12"/>
  <c r="U15" i="12"/>
  <c r="G16" i="12"/>
  <c r="I16" i="12"/>
  <c r="I14" i="12" s="1"/>
  <c r="K16" i="12"/>
  <c r="M16" i="12"/>
  <c r="O16" i="12"/>
  <c r="Q16" i="12"/>
  <c r="Q14" i="12" s="1"/>
  <c r="U16" i="12"/>
  <c r="G18" i="12"/>
  <c r="G17" i="12" s="1"/>
  <c r="I50" i="1" s="1"/>
  <c r="I18" i="12"/>
  <c r="K18" i="12"/>
  <c r="O18" i="12"/>
  <c r="O17" i="12" s="1"/>
  <c r="Q18" i="12"/>
  <c r="Q17" i="12" s="1"/>
  <c r="U18" i="12"/>
  <c r="G19" i="12"/>
  <c r="M19" i="12" s="1"/>
  <c r="I19" i="12"/>
  <c r="K19" i="12"/>
  <c r="K17" i="12" s="1"/>
  <c r="O19" i="12"/>
  <c r="Q19" i="12"/>
  <c r="U19" i="12"/>
  <c r="U17" i="12" s="1"/>
  <c r="G20" i="12"/>
  <c r="I20" i="12"/>
  <c r="K20" i="12"/>
  <c r="M20" i="12"/>
  <c r="O20" i="12"/>
  <c r="Q20" i="12"/>
  <c r="U20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G21" i="12" s="1"/>
  <c r="I51" i="1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5" i="12"/>
  <c r="G34" i="12" s="1"/>
  <c r="I53" i="1" s="1"/>
  <c r="I35" i="12"/>
  <c r="I34" i="12" s="1"/>
  <c r="K35" i="12"/>
  <c r="O35" i="12"/>
  <c r="O34" i="12" s="1"/>
  <c r="Q35" i="12"/>
  <c r="U35" i="12"/>
  <c r="G36" i="12"/>
  <c r="I36" i="12"/>
  <c r="K36" i="12"/>
  <c r="M36" i="12"/>
  <c r="O36" i="12"/>
  <c r="Q36" i="12"/>
  <c r="Q34" i="12" s="1"/>
  <c r="U36" i="12"/>
  <c r="G37" i="12"/>
  <c r="M37" i="12" s="1"/>
  <c r="I37" i="12"/>
  <c r="K37" i="12"/>
  <c r="O37" i="12"/>
  <c r="Q37" i="12"/>
  <c r="U37" i="12"/>
  <c r="G39" i="12"/>
  <c r="M39" i="12" s="1"/>
  <c r="I39" i="12"/>
  <c r="K39" i="12"/>
  <c r="K38" i="12" s="1"/>
  <c r="O39" i="12"/>
  <c r="Q39" i="12"/>
  <c r="U39" i="12"/>
  <c r="G40" i="12"/>
  <c r="M40" i="12" s="1"/>
  <c r="I40" i="12"/>
  <c r="K40" i="12"/>
  <c r="O40" i="12"/>
  <c r="Q40" i="12"/>
  <c r="Q38" i="12" s="1"/>
  <c r="U40" i="12"/>
  <c r="G41" i="12"/>
  <c r="I41" i="12"/>
  <c r="I38" i="12" s="1"/>
  <c r="K41" i="12"/>
  <c r="O41" i="12"/>
  <c r="Q41" i="12"/>
  <c r="U41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I100" i="12"/>
  <c r="K100" i="12"/>
  <c r="M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09" i="12"/>
  <c r="M109" i="12" s="1"/>
  <c r="I109" i="12"/>
  <c r="K109" i="12"/>
  <c r="O109" i="12"/>
  <c r="Q109" i="12"/>
  <c r="U109" i="12"/>
  <c r="G111" i="12"/>
  <c r="M111" i="12" s="1"/>
  <c r="I111" i="12"/>
  <c r="K111" i="12"/>
  <c r="O111" i="12"/>
  <c r="Q111" i="12"/>
  <c r="U111" i="12"/>
  <c r="G112" i="12"/>
  <c r="I112" i="12"/>
  <c r="K112" i="12"/>
  <c r="M112" i="12"/>
  <c r="O112" i="12"/>
  <c r="Q112" i="12"/>
  <c r="U112" i="12"/>
  <c r="G113" i="12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I116" i="12"/>
  <c r="K116" i="12"/>
  <c r="M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I128" i="12"/>
  <c r="K128" i="12"/>
  <c r="M128" i="12"/>
  <c r="O128" i="12"/>
  <c r="Q128" i="12"/>
  <c r="U128" i="12"/>
  <c r="G129" i="12"/>
  <c r="I60" i="1" s="1"/>
  <c r="G130" i="12"/>
  <c r="M130" i="12" s="1"/>
  <c r="M129" i="12" s="1"/>
  <c r="I130" i="12"/>
  <c r="I129" i="12" s="1"/>
  <c r="K130" i="12"/>
  <c r="K129" i="12" s="1"/>
  <c r="O130" i="12"/>
  <c r="O129" i="12" s="1"/>
  <c r="Q130" i="12"/>
  <c r="Q129" i="12" s="1"/>
  <c r="U130" i="12"/>
  <c r="U129" i="12" s="1"/>
  <c r="O131" i="12"/>
  <c r="Q131" i="12"/>
  <c r="G132" i="12"/>
  <c r="G131" i="12" s="1"/>
  <c r="I61" i="1" s="1"/>
  <c r="I132" i="12"/>
  <c r="I131" i="12" s="1"/>
  <c r="K132" i="12"/>
  <c r="K131" i="12" s="1"/>
  <c r="M132" i="12"/>
  <c r="M131" i="12" s="1"/>
  <c r="O132" i="12"/>
  <c r="Q132" i="12"/>
  <c r="U132" i="12"/>
  <c r="U131" i="12" s="1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24" i="1" s="1"/>
  <c r="G110" i="12"/>
  <c r="I59" i="1" s="1"/>
  <c r="U110" i="12"/>
  <c r="I92" i="12"/>
  <c r="O92" i="12"/>
  <c r="G73" i="12"/>
  <c r="I57" i="1" s="1"/>
  <c r="U73" i="12"/>
  <c r="K62" i="12"/>
  <c r="I42" i="12"/>
  <c r="O42" i="12"/>
  <c r="K28" i="12"/>
  <c r="K21" i="12"/>
  <c r="Q21" i="12"/>
  <c r="I21" i="12"/>
  <c r="I17" i="12"/>
  <c r="I8" i="12"/>
  <c r="O8" i="12"/>
  <c r="AD134" i="12"/>
  <c r="G39" i="1" s="1"/>
  <c r="G40" i="1" s="1"/>
  <c r="G25" i="1" s="1"/>
  <c r="G26" i="1" s="1"/>
  <c r="I110" i="12"/>
  <c r="O110" i="12"/>
  <c r="K92" i="12"/>
  <c r="Q92" i="12"/>
  <c r="O73" i="12"/>
  <c r="G62" i="12"/>
  <c r="I56" i="1" s="1"/>
  <c r="U62" i="12"/>
  <c r="Q42" i="12"/>
  <c r="U28" i="12"/>
  <c r="U21" i="12"/>
  <c r="Q110" i="12"/>
  <c r="U92" i="12"/>
  <c r="I73" i="12"/>
  <c r="I62" i="12"/>
  <c r="O62" i="12"/>
  <c r="K42" i="12"/>
  <c r="G38" i="12"/>
  <c r="I54" i="1" s="1"/>
  <c r="U38" i="12"/>
  <c r="K34" i="12"/>
  <c r="O21" i="12"/>
  <c r="M18" i="12"/>
  <c r="K14" i="12"/>
  <c r="U8" i="12"/>
  <c r="K110" i="12"/>
  <c r="K73" i="12"/>
  <c r="Q73" i="12"/>
  <c r="Q62" i="12"/>
  <c r="G42" i="12"/>
  <c r="I55" i="1" s="1"/>
  <c r="I17" i="1" s="1"/>
  <c r="U42" i="12"/>
  <c r="O38" i="12"/>
  <c r="U34" i="12"/>
  <c r="Q28" i="12"/>
  <c r="I28" i="12"/>
  <c r="O28" i="12"/>
  <c r="U14" i="12"/>
  <c r="M8" i="12"/>
  <c r="M28" i="12"/>
  <c r="M17" i="12"/>
  <c r="M92" i="12"/>
  <c r="G92" i="12"/>
  <c r="I58" i="1" s="1"/>
  <c r="M35" i="12"/>
  <c r="M34" i="12" s="1"/>
  <c r="G28" i="12"/>
  <c r="I52" i="1" s="1"/>
  <c r="M15" i="12"/>
  <c r="M14" i="12" s="1"/>
  <c r="G12" i="12"/>
  <c r="I48" i="1" s="1"/>
  <c r="G8" i="12"/>
  <c r="M113" i="12"/>
  <c r="M110" i="12" s="1"/>
  <c r="M77" i="12"/>
  <c r="M73" i="12" s="1"/>
  <c r="M65" i="12"/>
  <c r="M62" i="12" s="1"/>
  <c r="M45" i="12"/>
  <c r="M42" i="12" s="1"/>
  <c r="M41" i="12"/>
  <c r="M38" i="12" s="1"/>
  <c r="M25" i="12"/>
  <c r="M21" i="12" s="1"/>
  <c r="G134" i="12" l="1"/>
  <c r="I47" i="1"/>
  <c r="G29" i="1"/>
  <c r="H39" i="1"/>
  <c r="H40" i="1" s="1"/>
  <c r="G28" i="1"/>
  <c r="I39" i="1" l="1"/>
  <c r="I40" i="1" s="1"/>
  <c r="J39" i="1" s="1"/>
  <c r="J40" i="1" s="1"/>
  <c r="I62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<sst xmlns="http://schemas.openxmlformats.org/spreadsheetml/2006/main" count="660" uniqueCount="347">
  <si>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</si>
  <si>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</si>
  <si>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</si>
  <si>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</si>
  <si>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</si>
  <si>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</si>
  <si>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</si>
  <si>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</si>
  <si>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</si>
  <si>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</si>
  <si>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</si>
  <si>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</si>
  <si>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</si>
  <si>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</si>
  <si>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</si>
  <si>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</si>
  <si>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</si>
  <si>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</si>
  <si>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</si>
  <si>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</si>
  <si>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</si>
  <si>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</si>
  <si>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</si>
  <si>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</si>
  <si>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</si>
  <si>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</si>
  <si>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</si>
  <si>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</si>
  <si>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</si>
  <si>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</si>
  <si>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</si>
  <si>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</si>
  <si>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</si>
  <si>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</si>
  <si>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</si>
  <si>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</si>
  <si>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</si>
  <si>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</si>
  <si>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</si>
  <si>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</si>
  <si>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</si>
  <si>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</si>
  <si>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</si>
  <si>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</si>
  <si>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</si>
  <si>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Minařík Petr</t>
  </si>
  <si>
    <t>Hasičská zbrojnice SDH Přelouč</t>
  </si>
  <si>
    <t>Město Přelouč</t>
  </si>
  <si>
    <t>Československé armády 1665</t>
  </si>
  <si>
    <t>Přelouč</t>
  </si>
  <si>
    <t>53501</t>
  </si>
  <si>
    <t>00274101</t>
  </si>
  <si>
    <t>CZ00274101</t>
  </si>
  <si>
    <t>MIRAPE, v.o.s.</t>
  </si>
  <si>
    <t>Na Vyšehradě 1259</t>
  </si>
  <si>
    <t>25937413</t>
  </si>
  <si>
    <t>CZ25937413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</si>
  <si>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</si>
  <si>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</si>
  <si>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</si>
  <si>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</si>
  <si>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</si>
  <si>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</si>
  <si>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</si>
  <si>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</si>
  <si>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</si>
  <si>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</si>
  <si>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94</t>
  </si>
  <si>
    <t>Lešení a stavební výtahy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</si>
  <si>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</si>
  <si>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</si>
  <si>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</si>
  <si>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</si>
  <si>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</si>
  <si>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</si>
  <si>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</si>
  <si>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</si>
  <si>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</si>
  <si>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</si>
  <si>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</si>
  <si>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</si>
  <si>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</si>
  <si>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</si>
  <si>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</si>
  <si>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</si>
  <si>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</si>
  <si>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</si>
  <si>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776</t>
  </si>
  <si>
    <t>Podlahy povlakové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</si>
  <si>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</si>
  <si>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</si>
  <si>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</si>
  <si>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</si>
  <si>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</si>
  <si>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</si>
  <si>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</si>
  <si>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</si>
  <si>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</si>
  <si>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</si>
  <si>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</si>
  <si>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</si>
  <si>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</si>
  <si>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</si>
  <si>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</si>
  <si>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</si>
  <si>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</si>
  <si>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</si>
  <si>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</si>
  <si>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</si>
  <si>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</si>
  <si>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</si>
  <si>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</si>
  <si>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</si>
  <si>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</si>
  <si>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</si>
  <si>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</si>
  <si>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</si>
  <si>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</si>
  <si>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</si>
  <si>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</si>
  <si>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310235241R00</t>
  </si>
  <si>
    <t>Zazdívka otvorů pl.0,0225 m2 cihlami, tl.zdi 30 cm</t>
  </si>
  <si>
    <t>kus</t>
  </si>
  <si>
    <t>POL1_0</t>
  </si>
  <si>
    <t>310235251R00</t>
  </si>
  <si>
    <t>Zazdívka otvorů pl.0,0225 m2 cihlami, tl.zdi 45 cm</t>
  </si>
  <si>
    <t>310235261R00</t>
  </si>
  <si>
    <t>Zazdívka otvorů pl.0,0225 m2 cihlami, tl.zdi 60 cm</t>
  </si>
  <si>
    <t>411388531R00</t>
  </si>
  <si>
    <t>Zabetonování otvorů o ploše do 1 m2 ve stropech</t>
  </si>
  <si>
    <t>m3</t>
  </si>
  <si>
    <t>612420014RA0</t>
  </si>
  <si>
    <t>Omítka stěn vnitřní vápenocementová hladká</t>
  </si>
  <si>
    <t>m2</t>
  </si>
  <si>
    <t>POL2_0</t>
  </si>
  <si>
    <t>611472101RAA</t>
  </si>
  <si>
    <t>Omítka stropů Hasit vápenocementová třívrstvá, postřik, tl. jádra 10 mm, štuk, pomocné lešení</t>
  </si>
  <si>
    <t>943943221R00</t>
  </si>
  <si>
    <t>Montáž lešení prostorové lehké, do 200kg, H 10 m</t>
  </si>
  <si>
    <t>943943821R00</t>
  </si>
  <si>
    <t>Demontáž lešení, prostor. lehké, 200 kPa, H 10 m</t>
  </si>
  <si>
    <t>941941191R00</t>
  </si>
  <si>
    <t>Příplatek za každý den použití lešení</t>
  </si>
  <si>
    <t>972055341R00</t>
  </si>
  <si>
    <t>Vybourání otvorů stropy prefa 0,25 m2, nad 12 cm</t>
  </si>
  <si>
    <t>971100021RAA</t>
  </si>
  <si>
    <t>Vybourání otvorů ve zdivu cihelném, tloušťka 30 cm</t>
  </si>
  <si>
    <t>971100021RAB</t>
  </si>
  <si>
    <t>Vybourání otvorů ve zdivu cihelném, tloušťka 45 cm</t>
  </si>
  <si>
    <t>971100021RAC</t>
  </si>
  <si>
    <t>Vybourání otvorů ve zdivu cihelném, tloušťka 60 cm</t>
  </si>
  <si>
    <t>974031135R00</t>
  </si>
  <si>
    <t>Vysekání rýh ve zdi cihelné 5 x 20 cm</t>
  </si>
  <si>
    <t>m</t>
  </si>
  <si>
    <t>974049145R00</t>
  </si>
  <si>
    <t>Vysekání rýh v betonových zdech 7x20 cm</t>
  </si>
  <si>
    <t>998011002R00</t>
  </si>
  <si>
    <t>Přesun hmot pro budovy zděné výšky do 12 m</t>
  </si>
  <si>
    <t>t</t>
  </si>
  <si>
    <t>979990111R00</t>
  </si>
  <si>
    <t>Poplatek za skládku suti - stavební keramika</t>
  </si>
  <si>
    <t>979990108R00</t>
  </si>
  <si>
    <t>Poplatek za skládku suti - železobeton</t>
  </si>
  <si>
    <t>979081111R00</t>
  </si>
  <si>
    <t>Odvoz suti a vybour. hmot na skládku do 1 km, s příplatkem za každý další započatý 1km</t>
  </si>
  <si>
    <t>979082111R00</t>
  </si>
  <si>
    <t>Vnitrostaveništní doprava suti do 10 m</t>
  </si>
  <si>
    <t>721176101R00</t>
  </si>
  <si>
    <t>Potrubí HT připojovací D 32 x 1,8 mm</t>
  </si>
  <si>
    <t>721213132R11</t>
  </si>
  <si>
    <t>Beztlaká plastnová nadoba , na úkapy poj. ventilu a kondenzát</t>
  </si>
  <si>
    <t>42611099R</t>
  </si>
  <si>
    <t>Čerpadlo ponorné kalové UNILIFT CC 5 A1, s plovákem</t>
  </si>
  <si>
    <t>POL3_0</t>
  </si>
  <si>
    <t>722172312R00</t>
  </si>
  <si>
    <t>Potrubí z PPR Instaplast, studená, D 25x2,8 mm</t>
  </si>
  <si>
    <t>722181211R00</t>
  </si>
  <si>
    <t>Izolace návleková MIRELON PRO tl. stěny 6 mm</t>
  </si>
  <si>
    <t>722280106R00</t>
  </si>
  <si>
    <t>Tlaková zkouška vodovodního potrubí DN 32</t>
  </si>
  <si>
    <t>731412221R00</t>
  </si>
  <si>
    <t>Odkouření koaxiální vodorovné 80/125 mm PP dl.1,0m</t>
  </si>
  <si>
    <t>sada</t>
  </si>
  <si>
    <t>484813509R</t>
  </si>
  <si>
    <t>Přísluš. Vaillant-prům.80/125mm,koleno 87°</t>
  </si>
  <si>
    <t>03-01</t>
  </si>
  <si>
    <t>Spuštění kotle a uvedení do provozu</t>
  </si>
  <si>
    <t>4841731519R1</t>
  </si>
  <si>
    <t>kalorMATIC 630/3, pro 3 topné okruhy, modulární víceokruhový regulátor</t>
  </si>
  <si>
    <t>eBUS rozhraní, digitální s týdenním časovým</t>
  </si>
  <si>
    <t>POP</t>
  </si>
  <si>
    <t>programem pro 1 přímý topný okruh a přípravu</t>
  </si>
  <si>
    <t>teplé vody, podsvícený displej, program</t>
  </si>
  <si>
    <t>pro dovolenou, kabelové venkovní čidlo</t>
  </si>
  <si>
    <t>03-05</t>
  </si>
  <si>
    <t>Zapojení a spuštění regulace</t>
  </si>
  <si>
    <t>soubor</t>
  </si>
  <si>
    <t>731412232R00</t>
  </si>
  <si>
    <t>Odkouření připojení na komín 80/125 mm PP dl.0,5 m</t>
  </si>
  <si>
    <t>731341130R00</t>
  </si>
  <si>
    <t>Hadice napouštěcí pryžové D 16/23</t>
  </si>
  <si>
    <t>03-06</t>
  </si>
  <si>
    <t>Zapojení čerpadlové skupiny, část elektro</t>
  </si>
  <si>
    <t>4841731519R</t>
  </si>
  <si>
    <t>Kotel Vaillant kondenzační VU 466/4-5 ecoTEC plus</t>
  </si>
  <si>
    <t>03-07</t>
  </si>
  <si>
    <t>Chemická úprava vody</t>
  </si>
  <si>
    <t>731249312R00</t>
  </si>
  <si>
    <t>Montáž závěsných kotlů turbo bez TUV, odkouření</t>
  </si>
  <si>
    <t>731412585R00</t>
  </si>
  <si>
    <t>Sada 5-flexibil. hadice pro pružné vedení 80 mm PP, 12m</t>
  </si>
  <si>
    <t>731200815R00</t>
  </si>
  <si>
    <t>Demontáž kotle ocel. na tuhá paliva do 40 kW</t>
  </si>
  <si>
    <t>998731101R00</t>
  </si>
  <si>
    <t>Přesun hmot pro kotelny, výšky do 6 m</t>
  </si>
  <si>
    <t>05-03</t>
  </si>
  <si>
    <t>Proplach systému po montáži</t>
  </si>
  <si>
    <t>732111128R00</t>
  </si>
  <si>
    <t>Modulový rozdělovač, 3 - okruhy DN25, Pumpfix DN25</t>
  </si>
  <si>
    <t>05-01</t>
  </si>
  <si>
    <t xml:space="preserve">Topná zkouška </t>
  </si>
  <si>
    <t>h</t>
  </si>
  <si>
    <t>05-02</t>
  </si>
  <si>
    <t>Dilatační zkouška</t>
  </si>
  <si>
    <t>484720150R</t>
  </si>
  <si>
    <t>Skupina čerpadlová směšovací DN25, řízená servopohonem</t>
  </si>
  <si>
    <t>484322307R</t>
  </si>
  <si>
    <t>Zásobník-ohřívač Vaillant VIH R 200/6B, stacionární</t>
  </si>
  <si>
    <t>732199100RM1</t>
  </si>
  <si>
    <t>Montáž orientačního štítku, včetně dodávky štítku</t>
  </si>
  <si>
    <t>732111128HV0</t>
  </si>
  <si>
    <t>Hydraulická výhybka WH40</t>
  </si>
  <si>
    <t>732320812R00</t>
  </si>
  <si>
    <t>Odpojení nádrží od rozvodů potrubí, do 100 l</t>
  </si>
  <si>
    <t>732420811R00</t>
  </si>
  <si>
    <t>Demontáž čerpadel oběhových spirálních DN 25</t>
  </si>
  <si>
    <t>998732101R00</t>
  </si>
  <si>
    <t>Přesun hmot pro strojovny, výšky do 6 m</t>
  </si>
  <si>
    <t>733163102R00</t>
  </si>
  <si>
    <t>Potrubí z měděných trubek D 15 x 1,0 mm</t>
  </si>
  <si>
    <t>733163103R00</t>
  </si>
  <si>
    <t>Potrubí z měděných trubek D 18 x 1,0 mm</t>
  </si>
  <si>
    <t>733163104R00</t>
  </si>
  <si>
    <t>Potrubí z měděných trubek D 22 x 1 ,0mm</t>
  </si>
  <si>
    <t>733163105R00</t>
  </si>
  <si>
    <t>Potrubí z měděných trubek D 28 x 1 mm</t>
  </si>
  <si>
    <t>733163106R00</t>
  </si>
  <si>
    <t>Potrubí z měděných trubek D 35 x 1,5 mm</t>
  </si>
  <si>
    <t>733110806R00</t>
  </si>
  <si>
    <t>Demontáž potrubí ocelového závitového do DN 15-32</t>
  </si>
  <si>
    <t>733110808R00</t>
  </si>
  <si>
    <t>Demontáž potrubí ocelového závitového do DN 32-50</t>
  </si>
  <si>
    <t>733890801R00</t>
  </si>
  <si>
    <t>Přemístění vybouraných hmot - potrubí, H do 6 m</t>
  </si>
  <si>
    <t>733190107R00</t>
  </si>
  <si>
    <t>Tlaková zkouška potrubí do  DN 40</t>
  </si>
  <si>
    <t>283771009R</t>
  </si>
  <si>
    <t>Izolace potrubí Mirelon PRO 15x25 mm šedočerná</t>
  </si>
  <si>
    <t>283771022R</t>
  </si>
  <si>
    <t>Izolace potrubí Mirelon PRO 18 x 25 mm šedočerná</t>
  </si>
  <si>
    <t>283771033R</t>
  </si>
  <si>
    <t>Izolace potrubí Mirelon PRO 22 x 25 mm šedočerná</t>
  </si>
  <si>
    <t>283771121R</t>
  </si>
  <si>
    <t>Izolace potrubí Mirelon PRO 28x25 mm šedočerná</t>
  </si>
  <si>
    <t>283771142R</t>
  </si>
  <si>
    <t>Izolace potrubí Mirelon PRO 35x25 mm šedočerná</t>
  </si>
  <si>
    <t>733161903R00</t>
  </si>
  <si>
    <t>Propojení měděného potrubí D 18 mm</t>
  </si>
  <si>
    <t>733161902R00</t>
  </si>
  <si>
    <t>Propojení měděného potrubí D 15 mm</t>
  </si>
  <si>
    <t>998733101R00</t>
  </si>
  <si>
    <t>Přesun hmot pro rozvody potrubí, výšky do 6 m</t>
  </si>
  <si>
    <t>734221672RT3</t>
  </si>
  <si>
    <t>Hlavice ovládání ventilů termostat. RD 80 R, Heimeier hlavice K 6000-00</t>
  </si>
  <si>
    <t>42233653R</t>
  </si>
  <si>
    <t>Kohout tlakoměrový 121012  M20 x 1,5 mm obyčejný</t>
  </si>
  <si>
    <t>734209116R00</t>
  </si>
  <si>
    <t>Montáž armatur závitových,se 2závity, G 5/4</t>
  </si>
  <si>
    <t>734209103R00</t>
  </si>
  <si>
    <t>Montáž armatur závitových,s 1závitem, G 1/2</t>
  </si>
  <si>
    <t>734291113R00</t>
  </si>
  <si>
    <t>Kohouty plnící a vypouštěcí G 1/2</t>
  </si>
  <si>
    <t>734421130R00</t>
  </si>
  <si>
    <t>Tlakoměr deformační 0-400 kPa , vč. tlakoměrového kohoutu</t>
  </si>
  <si>
    <t>55121092.AR</t>
  </si>
  <si>
    <t>Ventil radiátorový Heimeier STANDARD přímý DT 15, vnitřní závit</t>
  </si>
  <si>
    <t>55127267.AR</t>
  </si>
  <si>
    <t>Šroubení Heimeier Regutec přímé DAR 15 1/2", vnitřní závit</t>
  </si>
  <si>
    <t>734266412R00</t>
  </si>
  <si>
    <t>Šroubení uzav.dvoutrub.přímé,Heimeir Vekotec DN 15</t>
  </si>
  <si>
    <t>734299101R00</t>
  </si>
  <si>
    <t>Montáž filtrů zavitovýchl do G 1</t>
  </si>
  <si>
    <t>734200813R00</t>
  </si>
  <si>
    <t>Demontáž armatur s 1závitem do G 6/4</t>
  </si>
  <si>
    <t>734294214R00</t>
  </si>
  <si>
    <t>Filtr,velikost oka 0,4mm,vnitřní závity HERZ DN 32</t>
  </si>
  <si>
    <t>734294213R00</t>
  </si>
  <si>
    <t>Filtr,velikost oka 0,4mm,vnitřní závity HERZ DN 25</t>
  </si>
  <si>
    <t>734234124R00</t>
  </si>
  <si>
    <t>Kohout kulový,vnitřní-vnitřní z. PN 50, HERZ DN 25</t>
  </si>
  <si>
    <t>734264122R00</t>
  </si>
  <si>
    <t>Šroubení uzavírat.přímé,vnitřní z. HERZ RL-1 DN 15</t>
  </si>
  <si>
    <t>734209113R00</t>
  </si>
  <si>
    <t>Montáž armatur závitových,se 2závity, G 1/2</t>
  </si>
  <si>
    <t>998734101R00</t>
  </si>
  <si>
    <t>Přesun hmot pro armatury, výšky do 6 m</t>
  </si>
  <si>
    <t>735157666R00</t>
  </si>
  <si>
    <t>Otopná těl.panel.Radik Ventil Kompakt 22  600/1000</t>
  </si>
  <si>
    <t>735157669R00</t>
  </si>
  <si>
    <t>Otopná těl.panel.Radik Ventil Kompakt 22  600/1400</t>
  </si>
  <si>
    <t>735157670R00</t>
  </si>
  <si>
    <t>Otopná těl.panel.Radik Ventil Kompakt 22  600/1600</t>
  </si>
  <si>
    <t>735157662R00</t>
  </si>
  <si>
    <t>Otopná těl.panel.Radik Ventil Kompakt 22  600/ 600</t>
  </si>
  <si>
    <t>735157770R00</t>
  </si>
  <si>
    <t>Otopná těl.panel.Radik Ventil Kompakt 33  600/1600</t>
  </si>
  <si>
    <t>735157672R00</t>
  </si>
  <si>
    <t>Otopná těl.panel.Radik Ventil Kompakt 22  600/2000</t>
  </si>
  <si>
    <t>735191903R00</t>
  </si>
  <si>
    <t>Propláchnutí otopných těles ocel., nebo Al</t>
  </si>
  <si>
    <t>735192923R00</t>
  </si>
  <si>
    <t>Zpětná montáž otop.těles panel.2řadých, do1500 mm</t>
  </si>
  <si>
    <t>735157674R00</t>
  </si>
  <si>
    <t>Otopná těl.panel.Radik Ventil Kompakt 22  600/2600</t>
  </si>
  <si>
    <t>735157241R00</t>
  </si>
  <si>
    <t>Otopná těl.panel.Radik Ventil Kompakt 11  500/ 500</t>
  </si>
  <si>
    <t>735171315R00</t>
  </si>
  <si>
    <t>Těleso trub. Koralux Linear Classic KLC 1820.750</t>
  </si>
  <si>
    <t>735111810R00</t>
  </si>
  <si>
    <t>Demontáž těles otopných litinových článkových</t>
  </si>
  <si>
    <t>735151811R00</t>
  </si>
  <si>
    <t>Demontáž otopných těles panelových 1řadých,1500 mm</t>
  </si>
  <si>
    <t>735494811R00</t>
  </si>
  <si>
    <t>Vypuštění vody z otopných těles, systému UT</t>
  </si>
  <si>
    <t>735191901R00</t>
  </si>
  <si>
    <t>Vyzkoušení otopných těles ocelových tlakem</t>
  </si>
  <si>
    <t>Vypuštění vody z otopných těles</t>
  </si>
  <si>
    <t>998735101R00</t>
  </si>
  <si>
    <t>Přesun hmot pro otopná tělesa, výšky do 6 m</t>
  </si>
  <si>
    <t>776590010RA0</t>
  </si>
  <si>
    <t>Výměna povlakové podlahy ,  s vyříznutím a očištěním podlkladu</t>
  </si>
  <si>
    <t>784164112R00</t>
  </si>
  <si>
    <t>Malba latexová HET univerzál., bílá, bez penetr.2x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</si>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</sst>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8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0" t="s">
        <v>42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 x14ac:dyDescent="0.25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5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5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40" t="s">
        <v>53</v>
      </c>
      <c r="E11" s="240"/>
      <c r="F11" s="240"/>
      <c r="G11" s="240"/>
      <c r="H11" s="28" t="s">
        <v>33</v>
      </c>
      <c r="I11" s="101" t="s">
        <v>55</v>
      </c>
      <c r="J11" s="11"/>
    </row>
    <row r="12" spans="1:15" ht="15.75" customHeight="1" x14ac:dyDescent="0.25">
      <c r="A12" s="4"/>
      <c r="B12" s="41"/>
      <c r="C12" s="26"/>
      <c r="D12" s="243" t="s">
        <v>54</v>
      </c>
      <c r="E12" s="243"/>
      <c r="F12" s="243"/>
      <c r="G12" s="243"/>
      <c r="H12" s="28" t="s">
        <v>34</v>
      </c>
      <c r="I12" s="101" t="s">
        <v>56</v>
      </c>
      <c r="J12" s="11"/>
    </row>
    <row r="13" spans="1:15" ht="15.75" customHeight="1" x14ac:dyDescent="0.25">
      <c r="A13" s="4"/>
      <c r="B13" s="42"/>
      <c r="C13" s="100" t="s">
        <v>50</v>
      </c>
      <c r="D13" s="244" t="s">
        <v>49</v>
      </c>
      <c r="E13" s="244"/>
      <c r="F13" s="244"/>
      <c r="G13" s="244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9"/>
      <c r="F15" s="239"/>
      <c r="G15" s="241"/>
      <c r="H15" s="241"/>
      <c r="I15" s="241" t="s">
        <v>28</v>
      </c>
      <c r="J15" s="242"/>
    </row>
    <row r="16" spans="1:15" ht="23.25" customHeight="1" x14ac:dyDescent="0.25">
      <c r="A16" s="148" t="s">
        <v>23</v>
      </c>
      <c r="B16" s="149" t="s">
        <v>23</v>
      </c>
      <c r="C16" s="58"/>
      <c r="D16" s="59"/>
      <c r="E16" s="220"/>
      <c r="F16" s="221"/>
      <c r="G16" s="220"/>
      <c r="H16" s="221"/>
      <c r="I16" s="220">
        <f>SUMIF(F47:F61,A16,I47:I61)+SUMIF(F47:F61,"PSU",I47:I61)</f>
        <v>0</v>
      </c>
      <c r="J16" s="222"/>
    </row>
    <row r="17" spans="1:10" ht="23.25" customHeight="1" x14ac:dyDescent="0.25">
      <c r="A17" s="148" t="s">
        <v>24</v>
      </c>
      <c r="B17" s="149" t="s">
        <v>24</v>
      </c>
      <c r="C17" s="58"/>
      <c r="D17" s="59"/>
      <c r="E17" s="220"/>
      <c r="F17" s="221"/>
      <c r="G17" s="220"/>
      <c r="H17" s="221"/>
      <c r="I17" s="220">
        <f>SUMIF(F47:F61,A17,I47:I61)</f>
        <v>0</v>
      </c>
      <c r="J17" s="222"/>
    </row>
    <row r="18" spans="1:10" ht="23.25" customHeight="1" x14ac:dyDescent="0.25">
      <c r="A18" s="148" t="s">
        <v>25</v>
      </c>
      <c r="B18" s="149" t="s">
        <v>25</v>
      </c>
      <c r="C18" s="58"/>
      <c r="D18" s="59"/>
      <c r="E18" s="220"/>
      <c r="F18" s="221"/>
      <c r="G18" s="220"/>
      <c r="H18" s="221"/>
      <c r="I18" s="220">
        <f>SUMIF(F47:F61,A18,I47:I61)</f>
        <v>0</v>
      </c>
      <c r="J18" s="222"/>
    </row>
    <row r="19" spans="1:10" ht="23.25" customHeight="1" x14ac:dyDescent="0.25">
      <c r="A19" s="148" t="s">
        <v>91</v>
      </c>
      <c r="B19" s="149" t="s">
        <v>26</v>
      </c>
      <c r="C19" s="58"/>
      <c r="D19" s="59"/>
      <c r="E19" s="220"/>
      <c r="F19" s="221"/>
      <c r="G19" s="220"/>
      <c r="H19" s="221"/>
      <c r="I19" s="220">
        <f>SUMIF(F47:F61,A19,I47:I61)</f>
        <v>0</v>
      </c>
      <c r="J19" s="222"/>
    </row>
    <row r="20" spans="1:10" ht="23.25" customHeight="1" x14ac:dyDescent="0.25">
      <c r="A20" s="148" t="s">
        <v>92</v>
      </c>
      <c r="B20" s="149" t="s">
        <v>27</v>
      </c>
      <c r="C20" s="58"/>
      <c r="D20" s="59"/>
      <c r="E20" s="220"/>
      <c r="F20" s="221"/>
      <c r="G20" s="220"/>
      <c r="H20" s="221"/>
      <c r="I20" s="220">
        <f>SUMIF(F47:F61,A20,I47:I61)</f>
        <v>0</v>
      </c>
      <c r="J20" s="222"/>
    </row>
    <row r="21" spans="1:10" ht="23.25" customHeight="1" x14ac:dyDescent="0.25">
      <c r="A21" s="4"/>
      <c r="B21" s="74" t="s">
        <v>28</v>
      </c>
      <c r="C21" s="75"/>
      <c r="D21" s="76"/>
      <c r="E21" s="228"/>
      <c r="F21" s="237"/>
      <c r="G21" s="228"/>
      <c r="H21" s="237"/>
      <c r="I21" s="228">
        <f>SUM(I16:J20)</f>
        <v>0</v>
      </c>
      <c r="J21" s="22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f>ZakladDPHSni*SazbaDPH1/100</f>
        <v>0</v>
      </c>
      <c r="H24" s="225"/>
      <c r="I24" s="225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3">
        <f>ZakladDPHZakl*SazbaDPH2/100</f>
        <v>0</v>
      </c>
      <c r="H26" s="234"/>
      <c r="I26" s="234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35">
        <f>0</f>
        <v>0</v>
      </c>
      <c r="H27" s="235"/>
      <c r="I27" s="235"/>
      <c r="J27" s="63" t="str">
        <f t="shared" si="0"/>
        <v>CZK</v>
      </c>
    </row>
    <row r="28" spans="1:10" ht="27.75" hidden="1" customHeight="1" thickBot="1" x14ac:dyDescent="0.3">
      <c r="A28" s="4"/>
      <c r="B28" s="120" t="s">
        <v>22</v>
      </c>
      <c r="C28" s="121"/>
      <c r="D28" s="121"/>
      <c r="E28" s="122"/>
      <c r="F28" s="123"/>
      <c r="G28" s="238">
        <f>ZakladDPHSniVypocet+ZakladDPHZaklVypocet</f>
        <v>0</v>
      </c>
      <c r="H28" s="238"/>
      <c r="I28" s="238"/>
      <c r="J28" s="124" t="str">
        <f t="shared" si="0"/>
        <v>CZK</v>
      </c>
    </row>
    <row r="29" spans="1:10" ht="27.75" customHeight="1" thickBot="1" x14ac:dyDescent="0.3">
      <c r="A29" s="4"/>
      <c r="B29" s="120" t="s">
        <v>35</v>
      </c>
      <c r="C29" s="125"/>
      <c r="D29" s="125"/>
      <c r="E29" s="125"/>
      <c r="F29" s="125"/>
      <c r="G29" s="236">
        <f>ZakladDPHSni+DPHSni+ZakladDPHZakl+DPHZakl+Zaokrouhleni</f>
        <v>0</v>
      </c>
      <c r="H29" s="236"/>
      <c r="I29" s="236"/>
      <c r="J29" s="126" t="s">
        <v>58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42843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211"/>
      <c r="D39" s="212"/>
      <c r="E39" s="212"/>
      <c r="F39" s="115">
        <f>' Pol'!AC134</f>
        <v>0</v>
      </c>
      <c r="G39" s="116">
        <f>' Pol'!AD134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213" t="s">
        <v>57</v>
      </c>
      <c r="C40" s="214"/>
      <c r="D40" s="214"/>
      <c r="E40" s="215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6" x14ac:dyDescent="0.3">
      <c r="B44" s="127" t="s">
        <v>59</v>
      </c>
    </row>
    <row r="46" spans="1:10" ht="25.5" customHeight="1" x14ac:dyDescent="0.25">
      <c r="A46" s="128"/>
      <c r="B46" s="132" t="s">
        <v>16</v>
      </c>
      <c r="C46" s="132" t="s">
        <v>5</v>
      </c>
      <c r="D46" s="133"/>
      <c r="E46" s="133"/>
      <c r="F46" s="136" t="s">
        <v>60</v>
      </c>
      <c r="G46" s="136"/>
      <c r="H46" s="136"/>
      <c r="I46" s="216" t="s">
        <v>28</v>
      </c>
      <c r="J46" s="216"/>
    </row>
    <row r="47" spans="1:10" ht="25.5" customHeight="1" x14ac:dyDescent="0.25">
      <c r="A47" s="129"/>
      <c r="B47" s="137" t="s">
        <v>61</v>
      </c>
      <c r="C47" s="218" t="s">
        <v>62</v>
      </c>
      <c r="D47" s="219"/>
      <c r="E47" s="219"/>
      <c r="F47" s="139" t="s">
        <v>23</v>
      </c>
      <c r="G47" s="140"/>
      <c r="H47" s="140"/>
      <c r="I47" s="217">
        <f>' Pol'!G8</f>
        <v>0</v>
      </c>
      <c r="J47" s="217"/>
    </row>
    <row r="48" spans="1:10" ht="25.5" customHeight="1" x14ac:dyDescent="0.25">
      <c r="A48" s="129"/>
      <c r="B48" s="131" t="s">
        <v>63</v>
      </c>
      <c r="C48" s="209" t="s">
        <v>64</v>
      </c>
      <c r="D48" s="210"/>
      <c r="E48" s="210"/>
      <c r="F48" s="141" t="s">
        <v>23</v>
      </c>
      <c r="G48" s="142"/>
      <c r="H48" s="142"/>
      <c r="I48" s="208">
        <f>' Pol'!G12</f>
        <v>0</v>
      </c>
      <c r="J48" s="208"/>
    </row>
    <row r="49" spans="1:10" ht="25.5" customHeight="1" x14ac:dyDescent="0.25">
      <c r="A49" s="129"/>
      <c r="B49" s="131" t="s">
        <v>65</v>
      </c>
      <c r="C49" s="209" t="s">
        <v>66</v>
      </c>
      <c r="D49" s="210"/>
      <c r="E49" s="210"/>
      <c r="F49" s="141" t="s">
        <v>23</v>
      </c>
      <c r="G49" s="142"/>
      <c r="H49" s="142"/>
      <c r="I49" s="208">
        <f>' Pol'!G14</f>
        <v>0</v>
      </c>
      <c r="J49" s="208"/>
    </row>
    <row r="50" spans="1:10" ht="25.5" customHeight="1" x14ac:dyDescent="0.25">
      <c r="A50" s="129"/>
      <c r="B50" s="131" t="s">
        <v>67</v>
      </c>
      <c r="C50" s="209" t="s">
        <v>68</v>
      </c>
      <c r="D50" s="210"/>
      <c r="E50" s="210"/>
      <c r="F50" s="141" t="s">
        <v>23</v>
      </c>
      <c r="G50" s="142"/>
      <c r="H50" s="142"/>
      <c r="I50" s="208">
        <f>' Pol'!G17</f>
        <v>0</v>
      </c>
      <c r="J50" s="208"/>
    </row>
    <row r="51" spans="1:10" ht="25.5" customHeight="1" x14ac:dyDescent="0.25">
      <c r="A51" s="129"/>
      <c r="B51" s="131" t="s">
        <v>69</v>
      </c>
      <c r="C51" s="209" t="s">
        <v>70</v>
      </c>
      <c r="D51" s="210"/>
      <c r="E51" s="210"/>
      <c r="F51" s="141" t="s">
        <v>23</v>
      </c>
      <c r="G51" s="142"/>
      <c r="H51" s="142"/>
      <c r="I51" s="208">
        <f>' Pol'!G21</f>
        <v>0</v>
      </c>
      <c r="J51" s="208"/>
    </row>
    <row r="52" spans="1:10" ht="25.5" customHeight="1" x14ac:dyDescent="0.25">
      <c r="A52" s="129"/>
      <c r="B52" s="131" t="s">
        <v>71</v>
      </c>
      <c r="C52" s="209" t="s">
        <v>72</v>
      </c>
      <c r="D52" s="210"/>
      <c r="E52" s="210"/>
      <c r="F52" s="141" t="s">
        <v>23</v>
      </c>
      <c r="G52" s="142"/>
      <c r="H52" s="142"/>
      <c r="I52" s="208">
        <f>' Pol'!G28</f>
        <v>0</v>
      </c>
      <c r="J52" s="208"/>
    </row>
    <row r="53" spans="1:10" ht="25.5" customHeight="1" x14ac:dyDescent="0.25">
      <c r="A53" s="129"/>
      <c r="B53" s="131" t="s">
        <v>73</v>
      </c>
      <c r="C53" s="209" t="s">
        <v>74</v>
      </c>
      <c r="D53" s="210"/>
      <c r="E53" s="210"/>
      <c r="F53" s="141" t="s">
        <v>24</v>
      </c>
      <c r="G53" s="142"/>
      <c r="H53" s="142"/>
      <c r="I53" s="208">
        <f>' Pol'!G34</f>
        <v>0</v>
      </c>
      <c r="J53" s="208"/>
    </row>
    <row r="54" spans="1:10" ht="25.5" customHeight="1" x14ac:dyDescent="0.25">
      <c r="A54" s="129"/>
      <c r="B54" s="131" t="s">
        <v>75</v>
      </c>
      <c r="C54" s="209" t="s">
        <v>76</v>
      </c>
      <c r="D54" s="210"/>
      <c r="E54" s="210"/>
      <c r="F54" s="141" t="s">
        <v>24</v>
      </c>
      <c r="G54" s="142"/>
      <c r="H54" s="142"/>
      <c r="I54" s="208">
        <f>' Pol'!G38</f>
        <v>0</v>
      </c>
      <c r="J54" s="208"/>
    </row>
    <row r="55" spans="1:10" ht="25.5" customHeight="1" x14ac:dyDescent="0.25">
      <c r="A55" s="129"/>
      <c r="B55" s="131" t="s">
        <v>77</v>
      </c>
      <c r="C55" s="209" t="s">
        <v>78</v>
      </c>
      <c r="D55" s="210"/>
      <c r="E55" s="210"/>
      <c r="F55" s="141" t="s">
        <v>24</v>
      </c>
      <c r="G55" s="142"/>
      <c r="H55" s="142"/>
      <c r="I55" s="208">
        <f>' Pol'!G42</f>
        <v>0</v>
      </c>
      <c r="J55" s="208"/>
    </row>
    <row r="56" spans="1:10" ht="25.5" customHeight="1" x14ac:dyDescent="0.25">
      <c r="A56" s="129"/>
      <c r="B56" s="131" t="s">
        <v>79</v>
      </c>
      <c r="C56" s="209" t="s">
        <v>80</v>
      </c>
      <c r="D56" s="210"/>
      <c r="E56" s="210"/>
      <c r="F56" s="141" t="s">
        <v>24</v>
      </c>
      <c r="G56" s="142"/>
      <c r="H56" s="142"/>
      <c r="I56" s="208">
        <f>' Pol'!G62</f>
        <v>0</v>
      </c>
      <c r="J56" s="208"/>
    </row>
    <row r="57" spans="1:10" ht="25.5" customHeight="1" x14ac:dyDescent="0.25">
      <c r="A57" s="129"/>
      <c r="B57" s="131" t="s">
        <v>81</v>
      </c>
      <c r="C57" s="209" t="s">
        <v>82</v>
      </c>
      <c r="D57" s="210"/>
      <c r="E57" s="210"/>
      <c r="F57" s="141" t="s">
        <v>24</v>
      </c>
      <c r="G57" s="142"/>
      <c r="H57" s="142"/>
      <c r="I57" s="208">
        <f>' Pol'!G73</f>
        <v>0</v>
      </c>
      <c r="J57" s="208"/>
    </row>
    <row r="58" spans="1:10" ht="25.5" customHeight="1" x14ac:dyDescent="0.25">
      <c r="A58" s="129"/>
      <c r="B58" s="131" t="s">
        <v>83</v>
      </c>
      <c r="C58" s="209" t="s">
        <v>84</v>
      </c>
      <c r="D58" s="210"/>
      <c r="E58" s="210"/>
      <c r="F58" s="141" t="s">
        <v>24</v>
      </c>
      <c r="G58" s="142"/>
      <c r="H58" s="142"/>
      <c r="I58" s="208">
        <f>' Pol'!G92</f>
        <v>0</v>
      </c>
      <c r="J58" s="208"/>
    </row>
    <row r="59" spans="1:10" ht="25.5" customHeight="1" x14ac:dyDescent="0.25">
      <c r="A59" s="129"/>
      <c r="B59" s="131" t="s">
        <v>85</v>
      </c>
      <c r="C59" s="209" t="s">
        <v>86</v>
      </c>
      <c r="D59" s="210"/>
      <c r="E59" s="210"/>
      <c r="F59" s="141" t="s">
        <v>24</v>
      </c>
      <c r="G59" s="142"/>
      <c r="H59" s="142"/>
      <c r="I59" s="208">
        <f>' Pol'!G110</f>
        <v>0</v>
      </c>
      <c r="J59" s="208"/>
    </row>
    <row r="60" spans="1:10" ht="25.5" customHeight="1" x14ac:dyDescent="0.25">
      <c r="A60" s="129"/>
      <c r="B60" s="131" t="s">
        <v>87</v>
      </c>
      <c r="C60" s="209" t="s">
        <v>88</v>
      </c>
      <c r="D60" s="210"/>
      <c r="E60" s="210"/>
      <c r="F60" s="141" t="s">
        <v>24</v>
      </c>
      <c r="G60" s="142"/>
      <c r="H60" s="142"/>
      <c r="I60" s="208">
        <f>' Pol'!G129</f>
        <v>0</v>
      </c>
      <c r="J60" s="208"/>
    </row>
    <row r="61" spans="1:10" ht="25.5" customHeight="1" x14ac:dyDescent="0.25">
      <c r="A61" s="129"/>
      <c r="B61" s="138" t="s">
        <v>89</v>
      </c>
      <c r="C61" s="205" t="s">
        <v>90</v>
      </c>
      <c r="D61" s="206"/>
      <c r="E61" s="206"/>
      <c r="F61" s="143" t="s">
        <v>24</v>
      </c>
      <c r="G61" s="144"/>
      <c r="H61" s="144"/>
      <c r="I61" s="204">
        <f>' Pol'!G131</f>
        <v>0</v>
      </c>
      <c r="J61" s="204"/>
    </row>
    <row r="62" spans="1:10" ht="25.5" customHeight="1" x14ac:dyDescent="0.25">
      <c r="A62" s="130"/>
      <c r="B62" s="134" t="s">
        <v>1</v>
      </c>
      <c r="C62" s="134"/>
      <c r="D62" s="135"/>
      <c r="E62" s="135"/>
      <c r="F62" s="145"/>
      <c r="G62" s="146"/>
      <c r="H62" s="146"/>
      <c r="I62" s="207">
        <f>SUM(I47:I61)</f>
        <v>0</v>
      </c>
      <c r="J62" s="207"/>
    </row>
    <row r="63" spans="1:10" x14ac:dyDescent="0.25">
      <c r="F63" s="147"/>
      <c r="G63" s="103"/>
      <c r="H63" s="147"/>
      <c r="I63" s="103"/>
      <c r="J63" s="103"/>
    </row>
    <row r="64" spans="1:10" x14ac:dyDescent="0.25">
      <c r="F64" s="147"/>
      <c r="G64" s="103"/>
      <c r="H64" s="147"/>
      <c r="I64" s="103"/>
      <c r="J64" s="103"/>
    </row>
    <row r="65" spans="6:10" x14ac:dyDescent="0.25">
      <c r="F65" s="147"/>
      <c r="G65" s="103"/>
      <c r="H65" s="147"/>
      <c r="I65" s="103"/>
      <c r="J6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1:J61"/>
    <mergeCell ref="C61:E61"/>
    <mergeCell ref="I62:J62"/>
    <mergeCell ref="I58:J58"/>
    <mergeCell ref="C58:E58"/>
    <mergeCell ref="I59:J59"/>
    <mergeCell ref="C59:E59"/>
    <mergeCell ref="I60:J60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5" t="s">
        <v>6</v>
      </c>
      <c r="B1" s="245"/>
      <c r="C1" s="246"/>
      <c r="D1" s="245"/>
      <c r="E1" s="245"/>
      <c r="F1" s="245"/>
      <c r="G1" s="245"/>
    </row>
    <row r="2" spans="1:7" ht="24.9" customHeight="1" x14ac:dyDescent="0.25">
      <c r="A2" s="79" t="s">
        <v>41</v>
      </c>
      <c r="B2" s="78"/>
      <c r="C2" s="247"/>
      <c r="D2" s="247"/>
      <c r="E2" s="247"/>
      <c r="F2" s="247"/>
      <c r="G2" s="248"/>
    </row>
    <row r="3" spans="1:7" ht="24.9" hidden="1" customHeight="1" x14ac:dyDescent="0.25">
      <c r="A3" s="79" t="s">
        <v>7</v>
      </c>
      <c r="B3" s="78"/>
      <c r="C3" s="247"/>
      <c r="D3" s="247"/>
      <c r="E3" s="247"/>
      <c r="F3" s="247"/>
      <c r="G3" s="248"/>
    </row>
    <row r="4" spans="1:7" ht="24.9" hidden="1" customHeight="1" x14ac:dyDescent="0.25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4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8" t="s">
        <v>6</v>
      </c>
      <c r="B1" s="268"/>
      <c r="C1" s="268"/>
      <c r="D1" s="268"/>
      <c r="E1" s="268"/>
      <c r="F1" s="268"/>
      <c r="G1" s="268"/>
      <c r="AE1" t="s">
        <v>94</v>
      </c>
    </row>
    <row r="2" spans="1:60" ht="24.9" customHeight="1" x14ac:dyDescent="0.25">
      <c r="A2" s="152" t="s">
        <v>93</v>
      </c>
      <c r="B2" s="150"/>
      <c r="C2" s="269" t="s">
        <v>46</v>
      </c>
      <c r="D2" s="270"/>
      <c r="E2" s="270"/>
      <c r="F2" s="270"/>
      <c r="G2" s="271"/>
      <c r="AE2" t="s">
        <v>95</v>
      </c>
    </row>
    <row r="3" spans="1:60" ht="24.9" hidden="1" customHeight="1" x14ac:dyDescent="0.25">
      <c r="A3" s="153" t="s">
        <v>7</v>
      </c>
      <c r="B3" s="151"/>
      <c r="C3" s="272"/>
      <c r="D3" s="272"/>
      <c r="E3" s="272"/>
      <c r="F3" s="272"/>
      <c r="G3" s="273"/>
      <c r="AE3" t="s">
        <v>96</v>
      </c>
    </row>
    <row r="4" spans="1:60" ht="24.9" hidden="1" customHeight="1" x14ac:dyDescent="0.25">
      <c r="A4" s="153" t="s">
        <v>8</v>
      </c>
      <c r="B4" s="151"/>
      <c r="C4" s="274"/>
      <c r="D4" s="272"/>
      <c r="E4" s="272"/>
      <c r="F4" s="272"/>
      <c r="G4" s="273"/>
      <c r="AE4" t="s">
        <v>97</v>
      </c>
    </row>
    <row r="5" spans="1:60" hidden="1" x14ac:dyDescent="0.25">
      <c r="A5" s="154" t="s">
        <v>98</v>
      </c>
      <c r="B5" s="155"/>
      <c r="C5" s="156"/>
      <c r="D5" s="157"/>
      <c r="E5" s="157"/>
      <c r="F5" s="157"/>
      <c r="G5" s="158"/>
      <c r="AE5" t="s">
        <v>99</v>
      </c>
    </row>
    <row r="7" spans="1:60" ht="39.6" x14ac:dyDescent="0.25">
      <c r="A7" s="164" t="s">
        <v>100</v>
      </c>
      <c r="B7" s="165" t="s">
        <v>101</v>
      </c>
      <c r="C7" s="165" t="s">
        <v>102</v>
      </c>
      <c r="D7" s="164" t="s">
        <v>103</v>
      </c>
      <c r="E7" s="164" t="s">
        <v>104</v>
      </c>
      <c r="F7" s="159" t="s">
        <v>105</v>
      </c>
      <c r="G7" s="179" t="s">
        <v>28</v>
      </c>
      <c r="H7" s="180" t="s">
        <v>29</v>
      </c>
      <c r="I7" s="180" t="s">
        <v>106</v>
      </c>
      <c r="J7" s="180" t="s">
        <v>30</v>
      </c>
      <c r="K7" s="180" t="s">
        <v>107</v>
      </c>
      <c r="L7" s="180" t="s">
        <v>108</v>
      </c>
      <c r="M7" s="180" t="s">
        <v>109</v>
      </c>
      <c r="N7" s="180" t="s">
        <v>110</v>
      </c>
      <c r="O7" s="180" t="s">
        <v>111</v>
      </c>
      <c r="P7" s="180" t="s">
        <v>112</v>
      </c>
      <c r="Q7" s="180" t="s">
        <v>113</v>
      </c>
      <c r="R7" s="180" t="s">
        <v>114</v>
      </c>
      <c r="S7" s="180" t="s">
        <v>115</v>
      </c>
      <c r="T7" s="180" t="s">
        <v>116</v>
      </c>
      <c r="U7" s="167" t="s">
        <v>117</v>
      </c>
    </row>
    <row r="8" spans="1:60" x14ac:dyDescent="0.25">
      <c r="A8" s="181" t="s">
        <v>118</v>
      </c>
      <c r="B8" s="182" t="s">
        <v>61</v>
      </c>
      <c r="C8" s="183" t="s">
        <v>62</v>
      </c>
      <c r="D8" s="166"/>
      <c r="E8" s="184"/>
      <c r="F8" s="185"/>
      <c r="G8" s="185">
        <f>SUMIF(AE9:AE11,"&lt;&gt;NOR",G9:G11)</f>
        <v>0</v>
      </c>
      <c r="H8" s="185"/>
      <c r="I8" s="185">
        <f>SUM(I9:I11)</f>
        <v>0</v>
      </c>
      <c r="J8" s="185"/>
      <c r="K8" s="185">
        <f>SUM(K9:K11)</f>
        <v>0</v>
      </c>
      <c r="L8" s="185"/>
      <c r="M8" s="185">
        <f>SUM(M9:M11)</f>
        <v>0</v>
      </c>
      <c r="N8" s="166"/>
      <c r="O8" s="166">
        <f>SUM(O9:O11)</f>
        <v>0.33884000000000003</v>
      </c>
      <c r="P8" s="166"/>
      <c r="Q8" s="166">
        <f>SUM(Q9:Q11)</f>
        <v>0</v>
      </c>
      <c r="R8" s="166"/>
      <c r="S8" s="166"/>
      <c r="T8" s="181"/>
      <c r="U8" s="166">
        <f>SUM(U9:U11)</f>
        <v>3.91</v>
      </c>
      <c r="AE8" t="s">
        <v>119</v>
      </c>
    </row>
    <row r="9" spans="1:60" outlineLevel="1" x14ac:dyDescent="0.25">
      <c r="A9" s="161">
        <v>1</v>
      </c>
      <c r="B9" s="168" t="s">
        <v>120</v>
      </c>
      <c r="C9" s="197" t="s">
        <v>121</v>
      </c>
      <c r="D9" s="170" t="s">
        <v>122</v>
      </c>
      <c r="E9" s="174">
        <v>9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0">
        <v>1.469E-2</v>
      </c>
      <c r="O9" s="170">
        <f>ROUND(E9*N9,5)</f>
        <v>0.13220999999999999</v>
      </c>
      <c r="P9" s="170">
        <v>0</v>
      </c>
      <c r="Q9" s="170">
        <f>ROUND(E9*P9,5)</f>
        <v>0</v>
      </c>
      <c r="R9" s="170"/>
      <c r="S9" s="170"/>
      <c r="T9" s="171">
        <v>0.16</v>
      </c>
      <c r="U9" s="170">
        <f>ROUND(E9*T9,2)</f>
        <v>1.44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123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5">
      <c r="A10" s="161">
        <v>2</v>
      </c>
      <c r="B10" s="168" t="s">
        <v>124</v>
      </c>
      <c r="C10" s="197" t="s">
        <v>125</v>
      </c>
      <c r="D10" s="170" t="s">
        <v>122</v>
      </c>
      <c r="E10" s="174">
        <v>1</v>
      </c>
      <c r="F10" s="176"/>
      <c r="G10" s="177">
        <f>ROUND(E10*F10,2)</f>
        <v>0</v>
      </c>
      <c r="H10" s="176"/>
      <c r="I10" s="177">
        <f>ROUND(E10*H10,2)</f>
        <v>0</v>
      </c>
      <c r="J10" s="176"/>
      <c r="K10" s="177">
        <f>ROUND(E10*J10,2)</f>
        <v>0</v>
      </c>
      <c r="L10" s="177">
        <v>21</v>
      </c>
      <c r="M10" s="177">
        <f>G10*(1+L10/100)</f>
        <v>0</v>
      </c>
      <c r="N10" s="170">
        <v>2.2370000000000001E-2</v>
      </c>
      <c r="O10" s="170">
        <f>ROUND(E10*N10,5)</f>
        <v>2.2370000000000001E-2</v>
      </c>
      <c r="P10" s="170">
        <v>0</v>
      </c>
      <c r="Q10" s="170">
        <f>ROUND(E10*P10,5)</f>
        <v>0</v>
      </c>
      <c r="R10" s="170"/>
      <c r="S10" s="170"/>
      <c r="T10" s="171">
        <v>0.23599999999999999</v>
      </c>
      <c r="U10" s="170">
        <f>ROUND(E10*T10,2)</f>
        <v>0.24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123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5">
      <c r="A11" s="161">
        <v>3</v>
      </c>
      <c r="B11" s="168" t="s">
        <v>126</v>
      </c>
      <c r="C11" s="197" t="s">
        <v>127</v>
      </c>
      <c r="D11" s="170" t="s">
        <v>122</v>
      </c>
      <c r="E11" s="174">
        <v>6</v>
      </c>
      <c r="F11" s="176"/>
      <c r="G11" s="177">
        <f>ROUND(E11*F11,2)</f>
        <v>0</v>
      </c>
      <c r="H11" s="176"/>
      <c r="I11" s="177">
        <f>ROUND(E11*H11,2)</f>
        <v>0</v>
      </c>
      <c r="J11" s="176"/>
      <c r="K11" s="177">
        <f>ROUND(E11*J11,2)</f>
        <v>0</v>
      </c>
      <c r="L11" s="177">
        <v>21</v>
      </c>
      <c r="M11" s="177">
        <f>G11*(1+L11/100)</f>
        <v>0</v>
      </c>
      <c r="N11" s="170">
        <v>3.0710000000000001E-2</v>
      </c>
      <c r="O11" s="170">
        <f>ROUND(E11*N11,5)</f>
        <v>0.18426000000000001</v>
      </c>
      <c r="P11" s="170">
        <v>0</v>
      </c>
      <c r="Q11" s="170">
        <f>ROUND(E11*P11,5)</f>
        <v>0</v>
      </c>
      <c r="R11" s="170"/>
      <c r="S11" s="170"/>
      <c r="T11" s="171">
        <v>0.372</v>
      </c>
      <c r="U11" s="170">
        <f>ROUND(E11*T11,2)</f>
        <v>2.23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123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x14ac:dyDescent="0.25">
      <c r="A12" s="162" t="s">
        <v>118</v>
      </c>
      <c r="B12" s="169" t="s">
        <v>63</v>
      </c>
      <c r="C12" s="198" t="s">
        <v>64</v>
      </c>
      <c r="D12" s="172"/>
      <c r="E12" s="175"/>
      <c r="F12" s="178"/>
      <c r="G12" s="178">
        <f>SUMIF(AE13:AE13,"&lt;&gt;NOR",G13:G13)</f>
        <v>0</v>
      </c>
      <c r="H12" s="178"/>
      <c r="I12" s="178">
        <f>SUM(I13:I13)</f>
        <v>0</v>
      </c>
      <c r="J12" s="178"/>
      <c r="K12" s="178">
        <f>SUM(K13:K13)</f>
        <v>0</v>
      </c>
      <c r="L12" s="178"/>
      <c r="M12" s="178">
        <f>SUM(M13:M13)</f>
        <v>0</v>
      </c>
      <c r="N12" s="172"/>
      <c r="O12" s="172">
        <f>SUM(O13:O13)</f>
        <v>1.34876</v>
      </c>
      <c r="P12" s="172"/>
      <c r="Q12" s="172">
        <f>SUM(Q13:Q13)</f>
        <v>0</v>
      </c>
      <c r="R12" s="172"/>
      <c r="S12" s="172"/>
      <c r="T12" s="173"/>
      <c r="U12" s="172">
        <f>SUM(U13:U13)</f>
        <v>10.79</v>
      </c>
      <c r="AE12" t="s">
        <v>119</v>
      </c>
    </row>
    <row r="13" spans="1:60" outlineLevel="1" x14ac:dyDescent="0.25">
      <c r="A13" s="161">
        <v>4</v>
      </c>
      <c r="B13" s="168" t="s">
        <v>128</v>
      </c>
      <c r="C13" s="197" t="s">
        <v>129</v>
      </c>
      <c r="D13" s="170" t="s">
        <v>130</v>
      </c>
      <c r="E13" s="174">
        <v>0.5</v>
      </c>
      <c r="F13" s="176"/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21</v>
      </c>
      <c r="M13" s="177">
        <f>G13*(1+L13/100)</f>
        <v>0</v>
      </c>
      <c r="N13" s="170">
        <v>2.6975199999999999</v>
      </c>
      <c r="O13" s="170">
        <f>ROUND(E13*N13,5)</f>
        <v>1.34876</v>
      </c>
      <c r="P13" s="170">
        <v>0</v>
      </c>
      <c r="Q13" s="170">
        <f>ROUND(E13*P13,5)</f>
        <v>0</v>
      </c>
      <c r="R13" s="170"/>
      <c r="S13" s="170"/>
      <c r="T13" s="171">
        <v>21.585999999999999</v>
      </c>
      <c r="U13" s="170">
        <f>ROUND(E13*T13,2)</f>
        <v>10.79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123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x14ac:dyDescent="0.25">
      <c r="A14" s="162" t="s">
        <v>118</v>
      </c>
      <c r="B14" s="169" t="s">
        <v>65</v>
      </c>
      <c r="C14" s="198" t="s">
        <v>66</v>
      </c>
      <c r="D14" s="172"/>
      <c r="E14" s="175"/>
      <c r="F14" s="178"/>
      <c r="G14" s="178">
        <f>SUMIF(AE15:AE16,"&lt;&gt;NOR",G15:G16)</f>
        <v>0</v>
      </c>
      <c r="H14" s="178"/>
      <c r="I14" s="178">
        <f>SUM(I15:I16)</f>
        <v>0</v>
      </c>
      <c r="J14" s="178"/>
      <c r="K14" s="178">
        <f>SUM(K15:K16)</f>
        <v>0</v>
      </c>
      <c r="L14" s="178"/>
      <c r="M14" s="178">
        <f>SUM(M15:M16)</f>
        <v>0</v>
      </c>
      <c r="N14" s="172"/>
      <c r="O14" s="172">
        <f>SUM(O15:O16)</f>
        <v>0.34940000000000004</v>
      </c>
      <c r="P14" s="172"/>
      <c r="Q14" s="172">
        <f>SUM(Q15:Q16)</f>
        <v>0</v>
      </c>
      <c r="R14" s="172"/>
      <c r="S14" s="172"/>
      <c r="T14" s="173"/>
      <c r="U14" s="172">
        <f>SUM(U15:U16)</f>
        <v>7.8999999999999995</v>
      </c>
      <c r="AE14" t="s">
        <v>119</v>
      </c>
    </row>
    <row r="15" spans="1:60" outlineLevel="1" x14ac:dyDescent="0.25">
      <c r="A15" s="161">
        <v>5</v>
      </c>
      <c r="B15" s="168" t="s">
        <v>131</v>
      </c>
      <c r="C15" s="197" t="s">
        <v>132</v>
      </c>
      <c r="D15" s="170" t="s">
        <v>133</v>
      </c>
      <c r="E15" s="174">
        <v>5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0">
        <v>4.4540000000000003E-2</v>
      </c>
      <c r="O15" s="170">
        <f>ROUND(E15*N15,5)</f>
        <v>0.22270000000000001</v>
      </c>
      <c r="P15" s="170">
        <v>0</v>
      </c>
      <c r="Q15" s="170">
        <f>ROUND(E15*P15,5)</f>
        <v>0</v>
      </c>
      <c r="R15" s="170"/>
      <c r="S15" s="170"/>
      <c r="T15" s="171">
        <v>0.57662000000000002</v>
      </c>
      <c r="U15" s="170">
        <f>ROUND(E15*T15,2)</f>
        <v>2.88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134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ht="20.399999999999999" outlineLevel="1" x14ac:dyDescent="0.25">
      <c r="A16" s="161">
        <v>6</v>
      </c>
      <c r="B16" s="168" t="s">
        <v>135</v>
      </c>
      <c r="C16" s="197" t="s">
        <v>136</v>
      </c>
      <c r="D16" s="170" t="s">
        <v>133</v>
      </c>
      <c r="E16" s="174">
        <v>5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0">
        <v>2.5340000000000001E-2</v>
      </c>
      <c r="O16" s="170">
        <f>ROUND(E16*N16,5)</f>
        <v>0.12670000000000001</v>
      </c>
      <c r="P16" s="170">
        <v>0</v>
      </c>
      <c r="Q16" s="170">
        <f>ROUND(E16*P16,5)</f>
        <v>0</v>
      </c>
      <c r="R16" s="170"/>
      <c r="S16" s="170"/>
      <c r="T16" s="171">
        <v>1.0048999999999999</v>
      </c>
      <c r="U16" s="170">
        <f>ROUND(E16*T16,2)</f>
        <v>5.0199999999999996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134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x14ac:dyDescent="0.25">
      <c r="A17" s="162" t="s">
        <v>118</v>
      </c>
      <c r="B17" s="169" t="s">
        <v>67</v>
      </c>
      <c r="C17" s="198" t="s">
        <v>68</v>
      </c>
      <c r="D17" s="172"/>
      <c r="E17" s="175"/>
      <c r="F17" s="178"/>
      <c r="G17" s="178">
        <f>SUMIF(AE18:AE20,"&lt;&gt;NOR",G18:G20)</f>
        <v>0</v>
      </c>
      <c r="H17" s="178"/>
      <c r="I17" s="178">
        <f>SUM(I18:I20)</f>
        <v>0</v>
      </c>
      <c r="J17" s="178"/>
      <c r="K17" s="178">
        <f>SUM(K18:K20)</f>
        <v>0</v>
      </c>
      <c r="L17" s="178"/>
      <c r="M17" s="178">
        <f>SUM(M18:M20)</f>
        <v>0</v>
      </c>
      <c r="N17" s="172"/>
      <c r="O17" s="172">
        <f>SUM(O18:O20)</f>
        <v>2.9824999999999999</v>
      </c>
      <c r="P17" s="172"/>
      <c r="Q17" s="172">
        <f>SUM(Q18:Q20)</f>
        <v>0</v>
      </c>
      <c r="R17" s="172"/>
      <c r="S17" s="172"/>
      <c r="T17" s="173"/>
      <c r="U17" s="172">
        <f>SUM(U18:U20)</f>
        <v>21.900000000000002</v>
      </c>
      <c r="AE17" t="s">
        <v>119</v>
      </c>
    </row>
    <row r="18" spans="1:60" outlineLevel="1" x14ac:dyDescent="0.25">
      <c r="A18" s="161">
        <v>7</v>
      </c>
      <c r="B18" s="168" t="s">
        <v>137</v>
      </c>
      <c r="C18" s="197" t="s">
        <v>138</v>
      </c>
      <c r="D18" s="170" t="s">
        <v>130</v>
      </c>
      <c r="E18" s="174">
        <v>400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0">
        <v>7.3499999999999998E-3</v>
      </c>
      <c r="O18" s="170">
        <f>ROUND(E18*N18,5)</f>
        <v>2.94</v>
      </c>
      <c r="P18" s="170">
        <v>0</v>
      </c>
      <c r="Q18" s="170">
        <f>ROUND(E18*P18,5)</f>
        <v>0</v>
      </c>
      <c r="R18" s="170"/>
      <c r="S18" s="170"/>
      <c r="T18" s="171">
        <v>3.3000000000000002E-2</v>
      </c>
      <c r="U18" s="170">
        <f>ROUND(E18*T18,2)</f>
        <v>13.2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123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5">
      <c r="A19" s="161">
        <v>8</v>
      </c>
      <c r="B19" s="168" t="s">
        <v>139</v>
      </c>
      <c r="C19" s="197" t="s">
        <v>140</v>
      </c>
      <c r="D19" s="170" t="s">
        <v>130</v>
      </c>
      <c r="E19" s="174">
        <v>400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0">
        <v>0</v>
      </c>
      <c r="O19" s="170">
        <f>ROUND(E19*N19,5)</f>
        <v>0</v>
      </c>
      <c r="P19" s="170">
        <v>0</v>
      </c>
      <c r="Q19" s="170">
        <f>ROUND(E19*P19,5)</f>
        <v>0</v>
      </c>
      <c r="R19" s="170"/>
      <c r="S19" s="170"/>
      <c r="T19" s="171">
        <v>2.1000000000000001E-2</v>
      </c>
      <c r="U19" s="170">
        <f>ROUND(E19*T19,2)</f>
        <v>8.4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123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5">
      <c r="A20" s="161">
        <v>9</v>
      </c>
      <c r="B20" s="168" t="s">
        <v>141</v>
      </c>
      <c r="C20" s="197" t="s">
        <v>142</v>
      </c>
      <c r="D20" s="170" t="s">
        <v>133</v>
      </c>
      <c r="E20" s="174">
        <v>50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0">
        <v>8.4999999999999995E-4</v>
      </c>
      <c r="O20" s="170">
        <f>ROUND(E20*N20,5)</f>
        <v>4.2500000000000003E-2</v>
      </c>
      <c r="P20" s="170">
        <v>0</v>
      </c>
      <c r="Q20" s="170">
        <f>ROUND(E20*P20,5)</f>
        <v>0</v>
      </c>
      <c r="R20" s="170"/>
      <c r="S20" s="170"/>
      <c r="T20" s="171">
        <v>6.0000000000000001E-3</v>
      </c>
      <c r="U20" s="170">
        <f>ROUND(E20*T20,2)</f>
        <v>0.3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123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x14ac:dyDescent="0.25">
      <c r="A21" s="162" t="s">
        <v>118</v>
      </c>
      <c r="B21" s="169" t="s">
        <v>69</v>
      </c>
      <c r="C21" s="198" t="s">
        <v>70</v>
      </c>
      <c r="D21" s="172"/>
      <c r="E21" s="175"/>
      <c r="F21" s="178"/>
      <c r="G21" s="178">
        <f>SUMIF(AE22:AE27,"&lt;&gt;NOR",G22:G27)</f>
        <v>0</v>
      </c>
      <c r="H21" s="178"/>
      <c r="I21" s="178">
        <f>SUM(I22:I27)</f>
        <v>0</v>
      </c>
      <c r="J21" s="178"/>
      <c r="K21" s="178">
        <f>SUM(K22:K27)</f>
        <v>0</v>
      </c>
      <c r="L21" s="178"/>
      <c r="M21" s="178">
        <f>SUM(M22:M27)</f>
        <v>0</v>
      </c>
      <c r="N21" s="172"/>
      <c r="O21" s="172">
        <f>SUM(O22:O27)</f>
        <v>2.2110000000000005E-2</v>
      </c>
      <c r="P21" s="172"/>
      <c r="Q21" s="172">
        <f>SUM(Q22:Q27)</f>
        <v>13.39</v>
      </c>
      <c r="R21" s="172"/>
      <c r="S21" s="172"/>
      <c r="T21" s="173"/>
      <c r="U21" s="172">
        <f>SUM(U22:U27)</f>
        <v>93.92</v>
      </c>
      <c r="AE21" t="s">
        <v>119</v>
      </c>
    </row>
    <row r="22" spans="1:60" outlineLevel="1" x14ac:dyDescent="0.25">
      <c r="A22" s="161">
        <v>10</v>
      </c>
      <c r="B22" s="168" t="s">
        <v>143</v>
      </c>
      <c r="C22" s="197" t="s">
        <v>144</v>
      </c>
      <c r="D22" s="170" t="s">
        <v>122</v>
      </c>
      <c r="E22" s="174">
        <v>10</v>
      </c>
      <c r="F22" s="176"/>
      <c r="G22" s="177">
        <f t="shared" ref="G22:G27" si="0">ROUND(E22*F22,2)</f>
        <v>0</v>
      </c>
      <c r="H22" s="176"/>
      <c r="I22" s="177">
        <f t="shared" ref="I22:I27" si="1">ROUND(E22*H22,2)</f>
        <v>0</v>
      </c>
      <c r="J22" s="176"/>
      <c r="K22" s="177">
        <f t="shared" ref="K22:K27" si="2">ROUND(E22*J22,2)</f>
        <v>0</v>
      </c>
      <c r="L22" s="177">
        <v>21</v>
      </c>
      <c r="M22" s="177">
        <f t="shared" ref="M22:M27" si="3">G22*(1+L22/100)</f>
        <v>0</v>
      </c>
      <c r="N22" s="170">
        <v>0</v>
      </c>
      <c r="O22" s="170">
        <f t="shared" ref="O22:O27" si="4">ROUND(E22*N22,5)</f>
        <v>0</v>
      </c>
      <c r="P22" s="170">
        <v>7.4999999999999997E-2</v>
      </c>
      <c r="Q22" s="170">
        <f t="shared" ref="Q22:Q27" si="5">ROUND(E22*P22,5)</f>
        <v>0.75</v>
      </c>
      <c r="R22" s="170"/>
      <c r="S22" s="170"/>
      <c r="T22" s="171">
        <v>0.58599999999999997</v>
      </c>
      <c r="U22" s="170">
        <f t="shared" ref="U22:U27" si="6">ROUND(E22*T22,2)</f>
        <v>5.86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123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5">
      <c r="A23" s="161">
        <v>11</v>
      </c>
      <c r="B23" s="168" t="s">
        <v>145</v>
      </c>
      <c r="C23" s="197" t="s">
        <v>146</v>
      </c>
      <c r="D23" s="170" t="s">
        <v>133</v>
      </c>
      <c r="E23" s="174">
        <v>9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0">
        <v>5.5000000000000003E-4</v>
      </c>
      <c r="O23" s="170">
        <f t="shared" si="4"/>
        <v>4.9500000000000004E-3</v>
      </c>
      <c r="P23" s="170">
        <v>0.54</v>
      </c>
      <c r="Q23" s="170">
        <f t="shared" si="5"/>
        <v>4.8600000000000003</v>
      </c>
      <c r="R23" s="170"/>
      <c r="S23" s="170"/>
      <c r="T23" s="171">
        <v>3.0087000000000002</v>
      </c>
      <c r="U23" s="170">
        <f t="shared" si="6"/>
        <v>27.08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134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5">
      <c r="A24" s="161">
        <v>12</v>
      </c>
      <c r="B24" s="168" t="s">
        <v>147</v>
      </c>
      <c r="C24" s="197" t="s">
        <v>148</v>
      </c>
      <c r="D24" s="170" t="s">
        <v>133</v>
      </c>
      <c r="E24" s="174">
        <v>1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0">
        <v>8.1999999999999998E-4</v>
      </c>
      <c r="O24" s="170">
        <f t="shared" si="4"/>
        <v>8.1999999999999998E-4</v>
      </c>
      <c r="P24" s="170">
        <v>0.81</v>
      </c>
      <c r="Q24" s="170">
        <f t="shared" si="5"/>
        <v>0.81</v>
      </c>
      <c r="R24" s="170"/>
      <c r="S24" s="170"/>
      <c r="T24" s="171">
        <v>4.8640499999999998</v>
      </c>
      <c r="U24" s="170">
        <f t="shared" si="6"/>
        <v>4.8600000000000003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134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5">
      <c r="A25" s="161">
        <v>13</v>
      </c>
      <c r="B25" s="168" t="s">
        <v>149</v>
      </c>
      <c r="C25" s="197" t="s">
        <v>150</v>
      </c>
      <c r="D25" s="170" t="s">
        <v>133</v>
      </c>
      <c r="E25" s="174">
        <v>6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0">
        <v>1.09E-3</v>
      </c>
      <c r="O25" s="170">
        <f t="shared" si="4"/>
        <v>6.5399999999999998E-3</v>
      </c>
      <c r="P25" s="170">
        <v>1.08</v>
      </c>
      <c r="Q25" s="170">
        <f t="shared" si="5"/>
        <v>6.48</v>
      </c>
      <c r="R25" s="170"/>
      <c r="S25" s="170"/>
      <c r="T25" s="171">
        <v>6.4854000000000003</v>
      </c>
      <c r="U25" s="170">
        <f t="shared" si="6"/>
        <v>38.909999999999997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134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5">
      <c r="A26" s="161">
        <v>14</v>
      </c>
      <c r="B26" s="168" t="s">
        <v>151</v>
      </c>
      <c r="C26" s="197" t="s">
        <v>152</v>
      </c>
      <c r="D26" s="170" t="s">
        <v>153</v>
      </c>
      <c r="E26" s="174">
        <v>10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0">
        <v>4.8999999999999998E-4</v>
      </c>
      <c r="O26" s="170">
        <f t="shared" si="4"/>
        <v>4.8999999999999998E-3</v>
      </c>
      <c r="P26" s="170">
        <v>1.7999999999999999E-2</v>
      </c>
      <c r="Q26" s="170">
        <f t="shared" si="5"/>
        <v>0.18</v>
      </c>
      <c r="R26" s="170"/>
      <c r="S26" s="170"/>
      <c r="T26" s="171">
        <v>0.40899999999999997</v>
      </c>
      <c r="U26" s="170">
        <f t="shared" si="6"/>
        <v>4.09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123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5">
      <c r="A27" s="161">
        <v>15</v>
      </c>
      <c r="B27" s="168" t="s">
        <v>154</v>
      </c>
      <c r="C27" s="197" t="s">
        <v>155</v>
      </c>
      <c r="D27" s="170" t="s">
        <v>153</v>
      </c>
      <c r="E27" s="174">
        <v>10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0">
        <v>4.8999999999999998E-4</v>
      </c>
      <c r="O27" s="170">
        <f t="shared" si="4"/>
        <v>4.8999999999999998E-3</v>
      </c>
      <c r="P27" s="170">
        <v>3.1E-2</v>
      </c>
      <c r="Q27" s="170">
        <f t="shared" si="5"/>
        <v>0.31</v>
      </c>
      <c r="R27" s="170"/>
      <c r="S27" s="170"/>
      <c r="T27" s="171">
        <v>1.3120000000000001</v>
      </c>
      <c r="U27" s="170">
        <f t="shared" si="6"/>
        <v>13.12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123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x14ac:dyDescent="0.25">
      <c r="A28" s="162" t="s">
        <v>118</v>
      </c>
      <c r="B28" s="169" t="s">
        <v>71</v>
      </c>
      <c r="C28" s="198" t="s">
        <v>72</v>
      </c>
      <c r="D28" s="172"/>
      <c r="E28" s="175"/>
      <c r="F28" s="178"/>
      <c r="G28" s="178">
        <f>SUMIF(AE29:AE33,"&lt;&gt;NOR",G29:G33)</f>
        <v>0</v>
      </c>
      <c r="H28" s="178"/>
      <c r="I28" s="178">
        <f>SUM(I29:I33)</f>
        <v>0</v>
      </c>
      <c r="J28" s="178"/>
      <c r="K28" s="178">
        <f>SUM(K29:K33)</f>
        <v>0</v>
      </c>
      <c r="L28" s="178"/>
      <c r="M28" s="178">
        <f>SUM(M29:M33)</f>
        <v>0</v>
      </c>
      <c r="N28" s="172"/>
      <c r="O28" s="172">
        <f>SUM(O29:O33)</f>
        <v>0</v>
      </c>
      <c r="P28" s="172"/>
      <c r="Q28" s="172">
        <f>SUM(Q29:Q33)</f>
        <v>0</v>
      </c>
      <c r="R28" s="172"/>
      <c r="S28" s="172"/>
      <c r="T28" s="173"/>
      <c r="U28" s="172">
        <f>SUM(U29:U33)</f>
        <v>2.3499999999999996</v>
      </c>
      <c r="AE28" t="s">
        <v>119</v>
      </c>
    </row>
    <row r="29" spans="1:60" outlineLevel="1" x14ac:dyDescent="0.25">
      <c r="A29" s="161">
        <v>16</v>
      </c>
      <c r="B29" s="168" t="s">
        <v>156</v>
      </c>
      <c r="C29" s="197" t="s">
        <v>157</v>
      </c>
      <c r="D29" s="170" t="s">
        <v>158</v>
      </c>
      <c r="E29" s="174">
        <v>1.6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0">
        <v>0</v>
      </c>
      <c r="O29" s="170">
        <f>ROUND(E29*N29,5)</f>
        <v>0</v>
      </c>
      <c r="P29" s="170">
        <v>0</v>
      </c>
      <c r="Q29" s="170">
        <f>ROUND(E29*P29,5)</f>
        <v>0</v>
      </c>
      <c r="R29" s="170"/>
      <c r="S29" s="170"/>
      <c r="T29" s="171">
        <v>0.307</v>
      </c>
      <c r="U29" s="170">
        <f>ROUND(E29*T29,2)</f>
        <v>0.49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123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5">
      <c r="A30" s="161">
        <v>17</v>
      </c>
      <c r="B30" s="168" t="s">
        <v>159</v>
      </c>
      <c r="C30" s="197" t="s">
        <v>160</v>
      </c>
      <c r="D30" s="170" t="s">
        <v>158</v>
      </c>
      <c r="E30" s="174">
        <v>0.5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0">
        <v>0</v>
      </c>
      <c r="O30" s="170">
        <f>ROUND(E30*N30,5)</f>
        <v>0</v>
      </c>
      <c r="P30" s="170">
        <v>0</v>
      </c>
      <c r="Q30" s="170">
        <f>ROUND(E30*P30,5)</f>
        <v>0</v>
      </c>
      <c r="R30" s="170"/>
      <c r="S30" s="170"/>
      <c r="T30" s="171">
        <v>0</v>
      </c>
      <c r="U30" s="170">
        <f>ROUND(E30*T30,2)</f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123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5">
      <c r="A31" s="161">
        <v>18</v>
      </c>
      <c r="B31" s="168" t="s">
        <v>161</v>
      </c>
      <c r="C31" s="197" t="s">
        <v>162</v>
      </c>
      <c r="D31" s="170" t="s">
        <v>158</v>
      </c>
      <c r="E31" s="174">
        <v>1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0">
        <v>0</v>
      </c>
      <c r="O31" s="170">
        <f>ROUND(E31*N31,5)</f>
        <v>0</v>
      </c>
      <c r="P31" s="170">
        <v>0</v>
      </c>
      <c r="Q31" s="170">
        <f>ROUND(E31*P31,5)</f>
        <v>0</v>
      </c>
      <c r="R31" s="170"/>
      <c r="S31" s="170"/>
      <c r="T31" s="171">
        <v>0</v>
      </c>
      <c r="U31" s="170">
        <f>ROUND(E31*T31,2)</f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123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ht="20.399999999999999" outlineLevel="1" x14ac:dyDescent="0.25">
      <c r="A32" s="161">
        <v>19</v>
      </c>
      <c r="B32" s="168" t="s">
        <v>163</v>
      </c>
      <c r="C32" s="197" t="s">
        <v>164</v>
      </c>
      <c r="D32" s="170" t="s">
        <v>158</v>
      </c>
      <c r="E32" s="174">
        <v>1.3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0">
        <v>0</v>
      </c>
      <c r="O32" s="170">
        <f>ROUND(E32*N32,5)</f>
        <v>0</v>
      </c>
      <c r="P32" s="170">
        <v>0</v>
      </c>
      <c r="Q32" s="170">
        <f>ROUND(E32*P32,5)</f>
        <v>0</v>
      </c>
      <c r="R32" s="170"/>
      <c r="S32" s="170"/>
      <c r="T32" s="171">
        <v>0.49</v>
      </c>
      <c r="U32" s="170">
        <f>ROUND(E32*T32,2)</f>
        <v>0.64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123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5">
      <c r="A33" s="161">
        <v>20</v>
      </c>
      <c r="B33" s="168" t="s">
        <v>165</v>
      </c>
      <c r="C33" s="197" t="s">
        <v>166</v>
      </c>
      <c r="D33" s="170" t="s">
        <v>158</v>
      </c>
      <c r="E33" s="174">
        <v>1.3</v>
      </c>
      <c r="F33" s="176"/>
      <c r="G33" s="177">
        <f>ROUND(E33*F33,2)</f>
        <v>0</v>
      </c>
      <c r="H33" s="176"/>
      <c r="I33" s="177">
        <f>ROUND(E33*H33,2)</f>
        <v>0</v>
      </c>
      <c r="J33" s="176"/>
      <c r="K33" s="177">
        <f>ROUND(E33*J33,2)</f>
        <v>0</v>
      </c>
      <c r="L33" s="177">
        <v>21</v>
      </c>
      <c r="M33" s="177">
        <f>G33*(1+L33/100)</f>
        <v>0</v>
      </c>
      <c r="N33" s="170">
        <v>0</v>
      </c>
      <c r="O33" s="170">
        <f>ROUND(E33*N33,5)</f>
        <v>0</v>
      </c>
      <c r="P33" s="170">
        <v>0</v>
      </c>
      <c r="Q33" s="170">
        <f>ROUND(E33*P33,5)</f>
        <v>0</v>
      </c>
      <c r="R33" s="170"/>
      <c r="S33" s="170"/>
      <c r="T33" s="171">
        <v>0.94199999999999995</v>
      </c>
      <c r="U33" s="170">
        <f>ROUND(E33*T33,2)</f>
        <v>1.22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123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x14ac:dyDescent="0.25">
      <c r="A34" s="162" t="s">
        <v>118</v>
      </c>
      <c r="B34" s="169" t="s">
        <v>73</v>
      </c>
      <c r="C34" s="198" t="s">
        <v>74</v>
      </c>
      <c r="D34" s="172"/>
      <c r="E34" s="175"/>
      <c r="F34" s="178"/>
      <c r="G34" s="178">
        <f>SUMIF(AE35:AE37,"&lt;&gt;NOR",G35:G37)</f>
        <v>0</v>
      </c>
      <c r="H34" s="178"/>
      <c r="I34" s="178">
        <f>SUM(I35:I37)</f>
        <v>0</v>
      </c>
      <c r="J34" s="178"/>
      <c r="K34" s="178">
        <f>SUM(K35:K37)</f>
        <v>0</v>
      </c>
      <c r="L34" s="178"/>
      <c r="M34" s="178">
        <f>SUM(M35:M37)</f>
        <v>0</v>
      </c>
      <c r="N34" s="172"/>
      <c r="O34" s="172">
        <f>SUM(O35:O37)</f>
        <v>6.3329999999999997E-2</v>
      </c>
      <c r="P34" s="172"/>
      <c r="Q34" s="172">
        <f>SUM(Q35:Q37)</f>
        <v>0</v>
      </c>
      <c r="R34" s="172"/>
      <c r="S34" s="172"/>
      <c r="T34" s="173"/>
      <c r="U34" s="172">
        <f>SUM(U35:U37)</f>
        <v>2.13</v>
      </c>
      <c r="AE34" t="s">
        <v>119</v>
      </c>
    </row>
    <row r="35" spans="1:60" outlineLevel="1" x14ac:dyDescent="0.25">
      <c r="A35" s="161">
        <v>21</v>
      </c>
      <c r="B35" s="168" t="s">
        <v>167</v>
      </c>
      <c r="C35" s="197" t="s">
        <v>168</v>
      </c>
      <c r="D35" s="170" t="s">
        <v>153</v>
      </c>
      <c r="E35" s="174">
        <v>2.5</v>
      </c>
      <c r="F35" s="176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70">
        <v>3.4000000000000002E-4</v>
      </c>
      <c r="O35" s="170">
        <f>ROUND(E35*N35,5)</f>
        <v>8.4999999999999995E-4</v>
      </c>
      <c r="P35" s="170">
        <v>0</v>
      </c>
      <c r="Q35" s="170">
        <f>ROUND(E35*P35,5)</f>
        <v>0</v>
      </c>
      <c r="R35" s="170"/>
      <c r="S35" s="170"/>
      <c r="T35" s="171">
        <v>0.32</v>
      </c>
      <c r="U35" s="170">
        <f>ROUND(E35*T35,2)</f>
        <v>0.8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123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ht="20.399999999999999" outlineLevel="1" x14ac:dyDescent="0.25">
      <c r="A36" s="161">
        <v>22</v>
      </c>
      <c r="B36" s="168" t="s">
        <v>169</v>
      </c>
      <c r="C36" s="197" t="s">
        <v>170</v>
      </c>
      <c r="D36" s="170" t="s">
        <v>122</v>
      </c>
      <c r="E36" s="174">
        <v>1</v>
      </c>
      <c r="F36" s="176"/>
      <c r="G36" s="177">
        <f>ROUND(E36*F36,2)</f>
        <v>0</v>
      </c>
      <c r="H36" s="176"/>
      <c r="I36" s="177">
        <f>ROUND(E36*H36,2)</f>
        <v>0</v>
      </c>
      <c r="J36" s="176"/>
      <c r="K36" s="177">
        <f>ROUND(E36*J36,2)</f>
        <v>0</v>
      </c>
      <c r="L36" s="177">
        <v>21</v>
      </c>
      <c r="M36" s="177">
        <f>G36*(1+L36/100)</f>
        <v>0</v>
      </c>
      <c r="N36" s="170">
        <v>3.048E-2</v>
      </c>
      <c r="O36" s="170">
        <f>ROUND(E36*N36,5)</f>
        <v>3.048E-2</v>
      </c>
      <c r="P36" s="170">
        <v>0</v>
      </c>
      <c r="Q36" s="170">
        <f>ROUND(E36*P36,5)</f>
        <v>0</v>
      </c>
      <c r="R36" s="170"/>
      <c r="S36" s="170"/>
      <c r="T36" s="171">
        <v>1.331</v>
      </c>
      <c r="U36" s="170">
        <f>ROUND(E36*T36,2)</f>
        <v>1.33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123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5">
      <c r="A37" s="161">
        <v>23</v>
      </c>
      <c r="B37" s="168" t="s">
        <v>171</v>
      </c>
      <c r="C37" s="197" t="s">
        <v>172</v>
      </c>
      <c r="D37" s="170" t="s">
        <v>122</v>
      </c>
      <c r="E37" s="174">
        <v>1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0">
        <v>3.2000000000000001E-2</v>
      </c>
      <c r="O37" s="170">
        <f>ROUND(E37*N37,5)</f>
        <v>3.2000000000000001E-2</v>
      </c>
      <c r="P37" s="170">
        <v>0</v>
      </c>
      <c r="Q37" s="170">
        <f>ROUND(E37*P37,5)</f>
        <v>0</v>
      </c>
      <c r="R37" s="170"/>
      <c r="S37" s="170"/>
      <c r="T37" s="171">
        <v>0</v>
      </c>
      <c r="U37" s="170">
        <f>ROUND(E37*T37,2)</f>
        <v>0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173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x14ac:dyDescent="0.25">
      <c r="A38" s="162" t="s">
        <v>118</v>
      </c>
      <c r="B38" s="169" t="s">
        <v>75</v>
      </c>
      <c r="C38" s="198" t="s">
        <v>76</v>
      </c>
      <c r="D38" s="172"/>
      <c r="E38" s="175"/>
      <c r="F38" s="178"/>
      <c r="G38" s="178">
        <f>SUMIF(AE39:AE41,"&lt;&gt;NOR",G39:G41)</f>
        <v>0</v>
      </c>
      <c r="H38" s="178"/>
      <c r="I38" s="178">
        <f>SUM(I39:I41)</f>
        <v>0</v>
      </c>
      <c r="J38" s="178"/>
      <c r="K38" s="178">
        <f>SUM(K39:K41)</f>
        <v>0</v>
      </c>
      <c r="L38" s="178"/>
      <c r="M38" s="178">
        <f>SUM(M39:M41)</f>
        <v>0</v>
      </c>
      <c r="N38" s="172"/>
      <c r="O38" s="172">
        <f>SUM(O39:O41)</f>
        <v>4.1439999999999998E-2</v>
      </c>
      <c r="P38" s="172"/>
      <c r="Q38" s="172">
        <f>SUM(Q39:Q41)</f>
        <v>0</v>
      </c>
      <c r="R38" s="172"/>
      <c r="S38" s="172"/>
      <c r="T38" s="173"/>
      <c r="U38" s="172">
        <f>SUM(U39:U41)</f>
        <v>6.3800000000000008</v>
      </c>
      <c r="AE38" t="s">
        <v>119</v>
      </c>
    </row>
    <row r="39" spans="1:60" outlineLevel="1" x14ac:dyDescent="0.25">
      <c r="A39" s="161">
        <v>24</v>
      </c>
      <c r="B39" s="168" t="s">
        <v>174</v>
      </c>
      <c r="C39" s="197" t="s">
        <v>175</v>
      </c>
      <c r="D39" s="170" t="s">
        <v>153</v>
      </c>
      <c r="E39" s="174">
        <v>8</v>
      </c>
      <c r="F39" s="176"/>
      <c r="G39" s="177">
        <f>ROUND(E39*F39,2)</f>
        <v>0</v>
      </c>
      <c r="H39" s="176"/>
      <c r="I39" s="177">
        <f>ROUND(E39*H39,2)</f>
        <v>0</v>
      </c>
      <c r="J39" s="176"/>
      <c r="K39" s="177">
        <f>ROUND(E39*J39,2)</f>
        <v>0</v>
      </c>
      <c r="L39" s="177">
        <v>21</v>
      </c>
      <c r="M39" s="177">
        <f>G39*(1+L39/100)</f>
        <v>0</v>
      </c>
      <c r="N39" s="170">
        <v>5.1799999999999997E-3</v>
      </c>
      <c r="O39" s="170">
        <f>ROUND(E39*N39,5)</f>
        <v>4.1439999999999998E-2</v>
      </c>
      <c r="P39" s="170">
        <v>0</v>
      </c>
      <c r="Q39" s="170">
        <f>ROUND(E39*P39,5)</f>
        <v>0</v>
      </c>
      <c r="R39" s="170"/>
      <c r="S39" s="170"/>
      <c r="T39" s="171">
        <v>0.63429999999999997</v>
      </c>
      <c r="U39" s="170">
        <f>ROUND(E39*T39,2)</f>
        <v>5.07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123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5">
      <c r="A40" s="161">
        <v>25</v>
      </c>
      <c r="B40" s="168" t="s">
        <v>176</v>
      </c>
      <c r="C40" s="197" t="s">
        <v>177</v>
      </c>
      <c r="D40" s="170" t="s">
        <v>153</v>
      </c>
      <c r="E40" s="174">
        <v>8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0">
        <v>0</v>
      </c>
      <c r="O40" s="170">
        <f>ROUND(E40*N40,5)</f>
        <v>0</v>
      </c>
      <c r="P40" s="170">
        <v>0</v>
      </c>
      <c r="Q40" s="170">
        <f>ROUND(E40*P40,5)</f>
        <v>0</v>
      </c>
      <c r="R40" s="170"/>
      <c r="S40" s="170"/>
      <c r="T40" s="171">
        <v>0.13500000000000001</v>
      </c>
      <c r="U40" s="170">
        <f>ROUND(E40*T40,2)</f>
        <v>1.08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123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5">
      <c r="A41" s="161">
        <v>26</v>
      </c>
      <c r="B41" s="168" t="s">
        <v>178</v>
      </c>
      <c r="C41" s="197" t="s">
        <v>179</v>
      </c>
      <c r="D41" s="170" t="s">
        <v>153</v>
      </c>
      <c r="E41" s="174">
        <v>8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0">
        <v>0</v>
      </c>
      <c r="O41" s="170">
        <f>ROUND(E41*N41,5)</f>
        <v>0</v>
      </c>
      <c r="P41" s="170">
        <v>0</v>
      </c>
      <c r="Q41" s="170">
        <f>ROUND(E41*P41,5)</f>
        <v>0</v>
      </c>
      <c r="R41" s="170"/>
      <c r="S41" s="170"/>
      <c r="T41" s="171">
        <v>2.9000000000000001E-2</v>
      </c>
      <c r="U41" s="170">
        <f>ROUND(E41*T41,2)</f>
        <v>0.23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123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x14ac:dyDescent="0.25">
      <c r="A42" s="162" t="s">
        <v>118</v>
      </c>
      <c r="B42" s="169" t="s">
        <v>77</v>
      </c>
      <c r="C42" s="198" t="s">
        <v>78</v>
      </c>
      <c r="D42" s="172"/>
      <c r="E42" s="175"/>
      <c r="F42" s="178"/>
      <c r="G42" s="178">
        <f>SUMIF(AE43:AE61,"&lt;&gt;NOR",G43:G61)</f>
        <v>0</v>
      </c>
      <c r="H42" s="178"/>
      <c r="I42" s="178">
        <f>SUM(I43:I61)</f>
        <v>0</v>
      </c>
      <c r="J42" s="178"/>
      <c r="K42" s="178">
        <f>SUM(K43:K61)</f>
        <v>0</v>
      </c>
      <c r="L42" s="178"/>
      <c r="M42" s="178">
        <f>SUM(M43:M61)</f>
        <v>0</v>
      </c>
      <c r="N42" s="172"/>
      <c r="O42" s="172">
        <f>SUM(O43:O61)</f>
        <v>8.138999999999999E-2</v>
      </c>
      <c r="P42" s="172"/>
      <c r="Q42" s="172">
        <f>SUM(Q43:Q61)</f>
        <v>0.61250000000000004</v>
      </c>
      <c r="R42" s="172"/>
      <c r="S42" s="172"/>
      <c r="T42" s="173"/>
      <c r="U42" s="172">
        <f>SUM(U43:U61)</f>
        <v>20.23</v>
      </c>
      <c r="AE42" t="s">
        <v>119</v>
      </c>
    </row>
    <row r="43" spans="1:60" outlineLevel="1" x14ac:dyDescent="0.25">
      <c r="A43" s="161">
        <v>27</v>
      </c>
      <c r="B43" s="168" t="s">
        <v>180</v>
      </c>
      <c r="C43" s="197" t="s">
        <v>181</v>
      </c>
      <c r="D43" s="170" t="s">
        <v>182</v>
      </c>
      <c r="E43" s="174">
        <v>1</v>
      </c>
      <c r="F43" s="176"/>
      <c r="G43" s="177">
        <f>ROUND(E43*F43,2)</f>
        <v>0</v>
      </c>
      <c r="H43" s="176"/>
      <c r="I43" s="177">
        <f>ROUND(E43*H43,2)</f>
        <v>0</v>
      </c>
      <c r="J43" s="176"/>
      <c r="K43" s="177">
        <f>ROUND(E43*J43,2)</f>
        <v>0</v>
      </c>
      <c r="L43" s="177">
        <v>21</v>
      </c>
      <c r="M43" s="177">
        <f>G43*(1+L43/100)</f>
        <v>0</v>
      </c>
      <c r="N43" s="170">
        <v>0</v>
      </c>
      <c r="O43" s="170">
        <f>ROUND(E43*N43,5)</f>
        <v>0</v>
      </c>
      <c r="P43" s="170">
        <v>0</v>
      </c>
      <c r="Q43" s="170">
        <f>ROUND(E43*P43,5)</f>
        <v>0</v>
      </c>
      <c r="R43" s="170"/>
      <c r="S43" s="170"/>
      <c r="T43" s="171">
        <v>0.9</v>
      </c>
      <c r="U43" s="170">
        <f>ROUND(E43*T43,2)</f>
        <v>0.9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123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5">
      <c r="A44" s="161">
        <v>28</v>
      </c>
      <c r="B44" s="168" t="s">
        <v>183</v>
      </c>
      <c r="C44" s="197" t="s">
        <v>184</v>
      </c>
      <c r="D44" s="170" t="s">
        <v>122</v>
      </c>
      <c r="E44" s="174">
        <v>1</v>
      </c>
      <c r="F44" s="176"/>
      <c r="G44" s="177">
        <f>ROUND(E44*F44,2)</f>
        <v>0</v>
      </c>
      <c r="H44" s="176"/>
      <c r="I44" s="177">
        <f>ROUND(E44*H44,2)</f>
        <v>0</v>
      </c>
      <c r="J44" s="176"/>
      <c r="K44" s="177">
        <f>ROUND(E44*J44,2)</f>
        <v>0</v>
      </c>
      <c r="L44" s="177">
        <v>21</v>
      </c>
      <c r="M44" s="177">
        <f>G44*(1+L44/100)</f>
        <v>0</v>
      </c>
      <c r="N44" s="170">
        <v>0</v>
      </c>
      <c r="O44" s="170">
        <f>ROUND(E44*N44,5)</f>
        <v>0</v>
      </c>
      <c r="P44" s="170">
        <v>0</v>
      </c>
      <c r="Q44" s="170">
        <f>ROUND(E44*P44,5)</f>
        <v>0</v>
      </c>
      <c r="R44" s="170"/>
      <c r="S44" s="170"/>
      <c r="T44" s="171">
        <v>0</v>
      </c>
      <c r="U44" s="170">
        <f>ROUND(E44*T44,2)</f>
        <v>0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173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5">
      <c r="A45" s="161">
        <v>29</v>
      </c>
      <c r="B45" s="168" t="s">
        <v>185</v>
      </c>
      <c r="C45" s="197" t="s">
        <v>186</v>
      </c>
      <c r="D45" s="170" t="s">
        <v>182</v>
      </c>
      <c r="E45" s="174">
        <v>1</v>
      </c>
      <c r="F45" s="176"/>
      <c r="G45" s="177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0">
        <v>0</v>
      </c>
      <c r="O45" s="170">
        <f>ROUND(E45*N45,5)</f>
        <v>0</v>
      </c>
      <c r="P45" s="170">
        <v>0</v>
      </c>
      <c r="Q45" s="170">
        <f>ROUND(E45*P45,5)</f>
        <v>0</v>
      </c>
      <c r="R45" s="170"/>
      <c r="S45" s="170"/>
      <c r="T45" s="171">
        <v>0</v>
      </c>
      <c r="U45" s="170">
        <f>ROUND(E45*T45,2)</f>
        <v>0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123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ht="20.399999999999999" outlineLevel="1" x14ac:dyDescent="0.25">
      <c r="A46" s="161">
        <v>30</v>
      </c>
      <c r="B46" s="168" t="s">
        <v>187</v>
      </c>
      <c r="C46" s="197" t="s">
        <v>188</v>
      </c>
      <c r="D46" s="170" t="s">
        <v>122</v>
      </c>
      <c r="E46" s="174">
        <v>1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0">
        <v>3.9199999999999999E-2</v>
      </c>
      <c r="O46" s="170">
        <f>ROUND(E46*N46,5)</f>
        <v>3.9199999999999999E-2</v>
      </c>
      <c r="P46" s="170">
        <v>0</v>
      </c>
      <c r="Q46" s="170">
        <f>ROUND(E46*P46,5)</f>
        <v>0</v>
      </c>
      <c r="R46" s="170"/>
      <c r="S46" s="170"/>
      <c r="T46" s="171">
        <v>0</v>
      </c>
      <c r="U46" s="170">
        <f>ROUND(E46*T46,2)</f>
        <v>0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173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5">
      <c r="A47" s="161"/>
      <c r="B47" s="168"/>
      <c r="C47" s="249" t="s">
        <v>189</v>
      </c>
      <c r="D47" s="250"/>
      <c r="E47" s="251"/>
      <c r="F47" s="252"/>
      <c r="G47" s="253"/>
      <c r="H47" s="177"/>
      <c r="I47" s="177"/>
      <c r="J47" s="177"/>
      <c r="K47" s="177"/>
      <c r="L47" s="177"/>
      <c r="M47" s="177"/>
      <c r="N47" s="170"/>
      <c r="O47" s="170"/>
      <c r="P47" s="170"/>
      <c r="Q47" s="170"/>
      <c r="R47" s="170"/>
      <c r="S47" s="170"/>
      <c r="T47" s="171"/>
      <c r="U47" s="170"/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190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3" t="str">
        <f>C47</f>
        <v>eBUS rozhraní, digitální s týdenním časovým</v>
      </c>
      <c r="BB47" s="160"/>
      <c r="BC47" s="160"/>
      <c r="BD47" s="160"/>
      <c r="BE47" s="160"/>
      <c r="BF47" s="160"/>
      <c r="BG47" s="160"/>
      <c r="BH47" s="160"/>
    </row>
    <row r="48" spans="1:60" outlineLevel="1" x14ac:dyDescent="0.25">
      <c r="A48" s="161"/>
      <c r="B48" s="168"/>
      <c r="C48" s="249" t="s">
        <v>191</v>
      </c>
      <c r="D48" s="250"/>
      <c r="E48" s="251"/>
      <c r="F48" s="252"/>
      <c r="G48" s="253"/>
      <c r="H48" s="177"/>
      <c r="I48" s="177"/>
      <c r="J48" s="177"/>
      <c r="K48" s="177"/>
      <c r="L48" s="177"/>
      <c r="M48" s="177"/>
      <c r="N48" s="170"/>
      <c r="O48" s="170"/>
      <c r="P48" s="170"/>
      <c r="Q48" s="170"/>
      <c r="R48" s="170"/>
      <c r="S48" s="170"/>
      <c r="T48" s="171"/>
      <c r="U48" s="170"/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190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3" t="str">
        <f>C48</f>
        <v>programem pro 1 přímý topný okruh a přípravu</v>
      </c>
      <c r="BB48" s="160"/>
      <c r="BC48" s="160"/>
      <c r="BD48" s="160"/>
      <c r="BE48" s="160"/>
      <c r="BF48" s="160"/>
      <c r="BG48" s="160"/>
      <c r="BH48" s="160"/>
    </row>
    <row r="49" spans="1:60" outlineLevel="1" x14ac:dyDescent="0.25">
      <c r="A49" s="161"/>
      <c r="B49" s="168"/>
      <c r="C49" s="249" t="s">
        <v>192</v>
      </c>
      <c r="D49" s="250"/>
      <c r="E49" s="251"/>
      <c r="F49" s="252"/>
      <c r="G49" s="253"/>
      <c r="H49" s="177"/>
      <c r="I49" s="177"/>
      <c r="J49" s="177"/>
      <c r="K49" s="177"/>
      <c r="L49" s="177"/>
      <c r="M49" s="177"/>
      <c r="N49" s="170"/>
      <c r="O49" s="170"/>
      <c r="P49" s="170"/>
      <c r="Q49" s="170"/>
      <c r="R49" s="170"/>
      <c r="S49" s="170"/>
      <c r="T49" s="171"/>
      <c r="U49" s="170"/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190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3" t="str">
        <f>C49</f>
        <v>teplé vody, podsvícený displej, program</v>
      </c>
      <c r="BB49" s="160"/>
      <c r="BC49" s="160"/>
      <c r="BD49" s="160"/>
      <c r="BE49" s="160"/>
      <c r="BF49" s="160"/>
      <c r="BG49" s="160"/>
      <c r="BH49" s="160"/>
    </row>
    <row r="50" spans="1:60" outlineLevel="1" x14ac:dyDescent="0.25">
      <c r="A50" s="161"/>
      <c r="B50" s="168"/>
      <c r="C50" s="249" t="s">
        <v>193</v>
      </c>
      <c r="D50" s="250"/>
      <c r="E50" s="251"/>
      <c r="F50" s="252"/>
      <c r="G50" s="253"/>
      <c r="H50" s="177"/>
      <c r="I50" s="177"/>
      <c r="J50" s="177"/>
      <c r="K50" s="177"/>
      <c r="L50" s="177"/>
      <c r="M50" s="177"/>
      <c r="N50" s="170"/>
      <c r="O50" s="170"/>
      <c r="P50" s="170"/>
      <c r="Q50" s="170"/>
      <c r="R50" s="170"/>
      <c r="S50" s="170"/>
      <c r="T50" s="171"/>
      <c r="U50" s="170"/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190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3" t="str">
        <f>C50</f>
        <v>pro dovolenou, kabelové venkovní čidlo</v>
      </c>
      <c r="BB50" s="160"/>
      <c r="BC50" s="160"/>
      <c r="BD50" s="160"/>
      <c r="BE50" s="160"/>
      <c r="BF50" s="160"/>
      <c r="BG50" s="160"/>
      <c r="BH50" s="160"/>
    </row>
    <row r="51" spans="1:60" outlineLevel="1" x14ac:dyDescent="0.25">
      <c r="A51" s="161">
        <v>31</v>
      </c>
      <c r="B51" s="168" t="s">
        <v>194</v>
      </c>
      <c r="C51" s="197" t="s">
        <v>195</v>
      </c>
      <c r="D51" s="170" t="s">
        <v>196</v>
      </c>
      <c r="E51" s="174">
        <v>1</v>
      </c>
      <c r="F51" s="176"/>
      <c r="G51" s="177">
        <f t="shared" ref="G51:G61" si="7">ROUND(E51*F51,2)</f>
        <v>0</v>
      </c>
      <c r="H51" s="176"/>
      <c r="I51" s="177">
        <f t="shared" ref="I51:I61" si="8">ROUND(E51*H51,2)</f>
        <v>0</v>
      </c>
      <c r="J51" s="176"/>
      <c r="K51" s="177">
        <f t="shared" ref="K51:K61" si="9">ROUND(E51*J51,2)</f>
        <v>0</v>
      </c>
      <c r="L51" s="177">
        <v>21</v>
      </c>
      <c r="M51" s="177">
        <f t="shared" ref="M51:M61" si="10">G51*(1+L51/100)</f>
        <v>0</v>
      </c>
      <c r="N51" s="170">
        <v>0</v>
      </c>
      <c r="O51" s="170">
        <f t="shared" ref="O51:O61" si="11">ROUND(E51*N51,5)</f>
        <v>0</v>
      </c>
      <c r="P51" s="170">
        <v>0</v>
      </c>
      <c r="Q51" s="170">
        <f t="shared" ref="Q51:Q61" si="12">ROUND(E51*P51,5)</f>
        <v>0</v>
      </c>
      <c r="R51" s="170"/>
      <c r="S51" s="170"/>
      <c r="T51" s="171">
        <v>0</v>
      </c>
      <c r="U51" s="170">
        <f t="shared" ref="U51:U61" si="13">ROUND(E51*T51,2)</f>
        <v>0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123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5">
      <c r="A52" s="161">
        <v>32</v>
      </c>
      <c r="B52" s="168" t="s">
        <v>197</v>
      </c>
      <c r="C52" s="197" t="s">
        <v>198</v>
      </c>
      <c r="D52" s="170" t="s">
        <v>182</v>
      </c>
      <c r="E52" s="174">
        <v>1</v>
      </c>
      <c r="F52" s="176"/>
      <c r="G52" s="177">
        <f t="shared" si="7"/>
        <v>0</v>
      </c>
      <c r="H52" s="176"/>
      <c r="I52" s="177">
        <f t="shared" si="8"/>
        <v>0</v>
      </c>
      <c r="J52" s="176"/>
      <c r="K52" s="177">
        <f t="shared" si="9"/>
        <v>0</v>
      </c>
      <c r="L52" s="177">
        <v>21</v>
      </c>
      <c r="M52" s="177">
        <f t="shared" si="10"/>
        <v>0</v>
      </c>
      <c r="N52" s="170">
        <v>0</v>
      </c>
      <c r="O52" s="170">
        <f t="shared" si="11"/>
        <v>0</v>
      </c>
      <c r="P52" s="170">
        <v>0</v>
      </c>
      <c r="Q52" s="170">
        <f t="shared" si="12"/>
        <v>0</v>
      </c>
      <c r="R52" s="170"/>
      <c r="S52" s="170"/>
      <c r="T52" s="171">
        <v>0.85</v>
      </c>
      <c r="U52" s="170">
        <f t="shared" si="13"/>
        <v>0.85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123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5">
      <c r="A53" s="161">
        <v>33</v>
      </c>
      <c r="B53" s="168" t="s">
        <v>199</v>
      </c>
      <c r="C53" s="197" t="s">
        <v>200</v>
      </c>
      <c r="D53" s="170" t="s">
        <v>153</v>
      </c>
      <c r="E53" s="174">
        <v>5</v>
      </c>
      <c r="F53" s="176"/>
      <c r="G53" s="177">
        <f t="shared" si="7"/>
        <v>0</v>
      </c>
      <c r="H53" s="176"/>
      <c r="I53" s="177">
        <f t="shared" si="8"/>
        <v>0</v>
      </c>
      <c r="J53" s="176"/>
      <c r="K53" s="177">
        <f t="shared" si="9"/>
        <v>0</v>
      </c>
      <c r="L53" s="177">
        <v>21</v>
      </c>
      <c r="M53" s="177">
        <f t="shared" si="10"/>
        <v>0</v>
      </c>
      <c r="N53" s="170">
        <v>3.6999999999999999E-4</v>
      </c>
      <c r="O53" s="170">
        <f t="shared" si="11"/>
        <v>1.8500000000000001E-3</v>
      </c>
      <c r="P53" s="170">
        <v>0</v>
      </c>
      <c r="Q53" s="170">
        <f t="shared" si="12"/>
        <v>0</v>
      </c>
      <c r="R53" s="170"/>
      <c r="S53" s="170"/>
      <c r="T53" s="171">
        <v>3.1E-2</v>
      </c>
      <c r="U53" s="170">
        <f t="shared" si="13"/>
        <v>0.16</v>
      </c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123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5">
      <c r="A54" s="161">
        <v>34</v>
      </c>
      <c r="B54" s="168" t="s">
        <v>201</v>
      </c>
      <c r="C54" s="197" t="s">
        <v>202</v>
      </c>
      <c r="D54" s="170" t="s">
        <v>196</v>
      </c>
      <c r="E54" s="174">
        <v>3</v>
      </c>
      <c r="F54" s="176"/>
      <c r="G54" s="177">
        <f t="shared" si="7"/>
        <v>0</v>
      </c>
      <c r="H54" s="176"/>
      <c r="I54" s="177">
        <f t="shared" si="8"/>
        <v>0</v>
      </c>
      <c r="J54" s="176"/>
      <c r="K54" s="177">
        <f t="shared" si="9"/>
        <v>0</v>
      </c>
      <c r="L54" s="177">
        <v>21</v>
      </c>
      <c r="M54" s="177">
        <f t="shared" si="10"/>
        <v>0</v>
      </c>
      <c r="N54" s="170">
        <v>0</v>
      </c>
      <c r="O54" s="170">
        <f t="shared" si="11"/>
        <v>0</v>
      </c>
      <c r="P54" s="170">
        <v>0</v>
      </c>
      <c r="Q54" s="170">
        <f t="shared" si="12"/>
        <v>0</v>
      </c>
      <c r="R54" s="170"/>
      <c r="S54" s="170"/>
      <c r="T54" s="171">
        <v>0</v>
      </c>
      <c r="U54" s="170">
        <f t="shared" si="13"/>
        <v>0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123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5">
      <c r="A55" s="161">
        <v>35</v>
      </c>
      <c r="B55" s="168" t="s">
        <v>203</v>
      </c>
      <c r="C55" s="197" t="s">
        <v>204</v>
      </c>
      <c r="D55" s="170" t="s">
        <v>122</v>
      </c>
      <c r="E55" s="174">
        <v>1</v>
      </c>
      <c r="F55" s="176"/>
      <c r="G55" s="177">
        <f t="shared" si="7"/>
        <v>0</v>
      </c>
      <c r="H55" s="176"/>
      <c r="I55" s="177">
        <f t="shared" si="8"/>
        <v>0</v>
      </c>
      <c r="J55" s="176"/>
      <c r="K55" s="177">
        <f t="shared" si="9"/>
        <v>0</v>
      </c>
      <c r="L55" s="177">
        <v>21</v>
      </c>
      <c r="M55" s="177">
        <f t="shared" si="10"/>
        <v>0</v>
      </c>
      <c r="N55" s="170">
        <v>3.9199999999999999E-2</v>
      </c>
      <c r="O55" s="170">
        <f t="shared" si="11"/>
        <v>3.9199999999999999E-2</v>
      </c>
      <c r="P55" s="170">
        <v>0</v>
      </c>
      <c r="Q55" s="170">
        <f t="shared" si="12"/>
        <v>0</v>
      </c>
      <c r="R55" s="170"/>
      <c r="S55" s="170"/>
      <c r="T55" s="171">
        <v>0</v>
      </c>
      <c r="U55" s="170">
        <f t="shared" si="13"/>
        <v>0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173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5">
      <c r="A56" s="161">
        <v>36</v>
      </c>
      <c r="B56" s="168" t="s">
        <v>205</v>
      </c>
      <c r="C56" s="197" t="s">
        <v>206</v>
      </c>
      <c r="D56" s="170" t="s">
        <v>130</v>
      </c>
      <c r="E56" s="174">
        <v>0.3</v>
      </c>
      <c r="F56" s="176"/>
      <c r="G56" s="177">
        <f t="shared" si="7"/>
        <v>0</v>
      </c>
      <c r="H56" s="176"/>
      <c r="I56" s="177">
        <f t="shared" si="8"/>
        <v>0</v>
      </c>
      <c r="J56" s="176"/>
      <c r="K56" s="177">
        <f t="shared" si="9"/>
        <v>0</v>
      </c>
      <c r="L56" s="177">
        <v>21</v>
      </c>
      <c r="M56" s="177">
        <f t="shared" si="10"/>
        <v>0</v>
      </c>
      <c r="N56" s="170">
        <v>0</v>
      </c>
      <c r="O56" s="170">
        <f t="shared" si="11"/>
        <v>0</v>
      </c>
      <c r="P56" s="170">
        <v>0</v>
      </c>
      <c r="Q56" s="170">
        <f t="shared" si="12"/>
        <v>0</v>
      </c>
      <c r="R56" s="170"/>
      <c r="S56" s="170"/>
      <c r="T56" s="171">
        <v>0</v>
      </c>
      <c r="U56" s="170">
        <f t="shared" si="13"/>
        <v>0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123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5">
      <c r="A57" s="161">
        <v>37</v>
      </c>
      <c r="B57" s="168" t="s">
        <v>207</v>
      </c>
      <c r="C57" s="197" t="s">
        <v>208</v>
      </c>
      <c r="D57" s="170" t="s">
        <v>196</v>
      </c>
      <c r="E57" s="174">
        <v>1</v>
      </c>
      <c r="F57" s="176"/>
      <c r="G57" s="177">
        <f t="shared" si="7"/>
        <v>0</v>
      </c>
      <c r="H57" s="176"/>
      <c r="I57" s="177">
        <f t="shared" si="8"/>
        <v>0</v>
      </c>
      <c r="J57" s="176"/>
      <c r="K57" s="177">
        <f t="shared" si="9"/>
        <v>0</v>
      </c>
      <c r="L57" s="177">
        <v>21</v>
      </c>
      <c r="M57" s="177">
        <f t="shared" si="10"/>
        <v>0</v>
      </c>
      <c r="N57" s="170">
        <v>7.3999999999999999E-4</v>
      </c>
      <c r="O57" s="170">
        <f t="shared" si="11"/>
        <v>7.3999999999999999E-4</v>
      </c>
      <c r="P57" s="170">
        <v>0</v>
      </c>
      <c r="Q57" s="170">
        <f t="shared" si="12"/>
        <v>0</v>
      </c>
      <c r="R57" s="170"/>
      <c r="S57" s="170"/>
      <c r="T57" s="171">
        <v>8.2569999999999997</v>
      </c>
      <c r="U57" s="170">
        <f t="shared" si="13"/>
        <v>8.26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123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5">
      <c r="A58" s="161">
        <v>38</v>
      </c>
      <c r="B58" s="168" t="s">
        <v>209</v>
      </c>
      <c r="C58" s="197" t="s">
        <v>210</v>
      </c>
      <c r="D58" s="170" t="s">
        <v>182</v>
      </c>
      <c r="E58" s="174">
        <v>2</v>
      </c>
      <c r="F58" s="176"/>
      <c r="G58" s="177">
        <f t="shared" si="7"/>
        <v>0</v>
      </c>
      <c r="H58" s="176"/>
      <c r="I58" s="177">
        <f t="shared" si="8"/>
        <v>0</v>
      </c>
      <c r="J58" s="176"/>
      <c r="K58" s="177">
        <f t="shared" si="9"/>
        <v>0</v>
      </c>
      <c r="L58" s="177">
        <v>21</v>
      </c>
      <c r="M58" s="177">
        <f t="shared" si="10"/>
        <v>0</v>
      </c>
      <c r="N58" s="170">
        <v>0</v>
      </c>
      <c r="O58" s="170">
        <f t="shared" si="11"/>
        <v>0</v>
      </c>
      <c r="P58" s="170">
        <v>0</v>
      </c>
      <c r="Q58" s="170">
        <f t="shared" si="12"/>
        <v>0</v>
      </c>
      <c r="R58" s="170"/>
      <c r="S58" s="170"/>
      <c r="T58" s="171">
        <v>1.6</v>
      </c>
      <c r="U58" s="170">
        <f t="shared" si="13"/>
        <v>3.2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123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 x14ac:dyDescent="0.25">
      <c r="A59" s="161">
        <v>39</v>
      </c>
      <c r="B59" s="168" t="s">
        <v>211</v>
      </c>
      <c r="C59" s="197" t="s">
        <v>212</v>
      </c>
      <c r="D59" s="170" t="s">
        <v>122</v>
      </c>
      <c r="E59" s="174">
        <v>2</v>
      </c>
      <c r="F59" s="176"/>
      <c r="G59" s="177">
        <f t="shared" si="7"/>
        <v>0</v>
      </c>
      <c r="H59" s="176"/>
      <c r="I59" s="177">
        <f t="shared" si="8"/>
        <v>0</v>
      </c>
      <c r="J59" s="176"/>
      <c r="K59" s="177">
        <f t="shared" si="9"/>
        <v>0</v>
      </c>
      <c r="L59" s="177">
        <v>21</v>
      </c>
      <c r="M59" s="177">
        <f t="shared" si="10"/>
        <v>0</v>
      </c>
      <c r="N59" s="170">
        <v>2.0000000000000001E-4</v>
      </c>
      <c r="O59" s="170">
        <f t="shared" si="11"/>
        <v>4.0000000000000002E-4</v>
      </c>
      <c r="P59" s="170">
        <v>0.30625000000000002</v>
      </c>
      <c r="Q59" s="170">
        <f t="shared" si="12"/>
        <v>0.61250000000000004</v>
      </c>
      <c r="R59" s="170"/>
      <c r="S59" s="170"/>
      <c r="T59" s="171">
        <v>2.3690000000000002</v>
      </c>
      <c r="U59" s="170">
        <f t="shared" si="13"/>
        <v>4.74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123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5">
      <c r="A60" s="161">
        <v>40</v>
      </c>
      <c r="B60" s="168" t="s">
        <v>213</v>
      </c>
      <c r="C60" s="197" t="s">
        <v>214</v>
      </c>
      <c r="D60" s="170" t="s">
        <v>158</v>
      </c>
      <c r="E60" s="174">
        <v>0.2</v>
      </c>
      <c r="F60" s="176"/>
      <c r="G60" s="177">
        <f t="shared" si="7"/>
        <v>0</v>
      </c>
      <c r="H60" s="176"/>
      <c r="I60" s="177">
        <f t="shared" si="8"/>
        <v>0</v>
      </c>
      <c r="J60" s="176"/>
      <c r="K60" s="177">
        <f t="shared" si="9"/>
        <v>0</v>
      </c>
      <c r="L60" s="177">
        <v>21</v>
      </c>
      <c r="M60" s="177">
        <f t="shared" si="10"/>
        <v>0</v>
      </c>
      <c r="N60" s="170">
        <v>0</v>
      </c>
      <c r="O60" s="170">
        <f t="shared" si="11"/>
        <v>0</v>
      </c>
      <c r="P60" s="170">
        <v>0</v>
      </c>
      <c r="Q60" s="170">
        <f t="shared" si="12"/>
        <v>0</v>
      </c>
      <c r="R60" s="170"/>
      <c r="S60" s="170"/>
      <c r="T60" s="171">
        <v>10.582000000000001</v>
      </c>
      <c r="U60" s="170">
        <f t="shared" si="13"/>
        <v>2.12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123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5">
      <c r="A61" s="161">
        <v>41</v>
      </c>
      <c r="B61" s="168" t="s">
        <v>215</v>
      </c>
      <c r="C61" s="197" t="s">
        <v>216</v>
      </c>
      <c r="D61" s="170" t="s">
        <v>153</v>
      </c>
      <c r="E61" s="174">
        <v>348</v>
      </c>
      <c r="F61" s="176"/>
      <c r="G61" s="177">
        <f t="shared" si="7"/>
        <v>0</v>
      </c>
      <c r="H61" s="176"/>
      <c r="I61" s="177">
        <f t="shared" si="8"/>
        <v>0</v>
      </c>
      <c r="J61" s="176"/>
      <c r="K61" s="177">
        <f t="shared" si="9"/>
        <v>0</v>
      </c>
      <c r="L61" s="177">
        <v>21</v>
      </c>
      <c r="M61" s="177">
        <f t="shared" si="10"/>
        <v>0</v>
      </c>
      <c r="N61" s="170">
        <v>0</v>
      </c>
      <c r="O61" s="170">
        <f t="shared" si="11"/>
        <v>0</v>
      </c>
      <c r="P61" s="170">
        <v>0</v>
      </c>
      <c r="Q61" s="170">
        <f t="shared" si="12"/>
        <v>0</v>
      </c>
      <c r="R61" s="170"/>
      <c r="S61" s="170"/>
      <c r="T61" s="171">
        <v>0</v>
      </c>
      <c r="U61" s="170">
        <f t="shared" si="13"/>
        <v>0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123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x14ac:dyDescent="0.25">
      <c r="A62" s="162" t="s">
        <v>118</v>
      </c>
      <c r="B62" s="169" t="s">
        <v>79</v>
      </c>
      <c r="C62" s="198" t="s">
        <v>80</v>
      </c>
      <c r="D62" s="172"/>
      <c r="E62" s="175"/>
      <c r="F62" s="178"/>
      <c r="G62" s="178">
        <f>SUMIF(AE63:AE72,"&lt;&gt;NOR",G63:G72)</f>
        <v>0</v>
      </c>
      <c r="H62" s="178"/>
      <c r="I62" s="178">
        <f>SUM(I63:I72)</f>
        <v>0</v>
      </c>
      <c r="J62" s="178"/>
      <c r="K62" s="178">
        <f>SUM(K63:K72)</f>
        <v>0</v>
      </c>
      <c r="L62" s="178"/>
      <c r="M62" s="178">
        <f>SUM(M63:M72)</f>
        <v>0</v>
      </c>
      <c r="N62" s="172"/>
      <c r="O62" s="172">
        <f>SUM(O63:O72)</f>
        <v>0.26207999999999998</v>
      </c>
      <c r="P62" s="172"/>
      <c r="Q62" s="172">
        <f>SUM(Q63:Q72)</f>
        <v>8.9999999999999993E-3</v>
      </c>
      <c r="R62" s="172"/>
      <c r="S62" s="172"/>
      <c r="T62" s="173"/>
      <c r="U62" s="172">
        <f>SUM(U63:U72)</f>
        <v>10.760000000000002</v>
      </c>
      <c r="AE62" t="s">
        <v>119</v>
      </c>
    </row>
    <row r="63" spans="1:60" outlineLevel="1" x14ac:dyDescent="0.25">
      <c r="A63" s="161">
        <v>42</v>
      </c>
      <c r="B63" s="168" t="s">
        <v>217</v>
      </c>
      <c r="C63" s="197" t="s">
        <v>218</v>
      </c>
      <c r="D63" s="170" t="s">
        <v>122</v>
      </c>
      <c r="E63" s="174">
        <v>1</v>
      </c>
      <c r="F63" s="176"/>
      <c r="G63" s="177">
        <f t="shared" ref="G63:G72" si="14">ROUND(E63*F63,2)</f>
        <v>0</v>
      </c>
      <c r="H63" s="176"/>
      <c r="I63" s="177">
        <f t="shared" ref="I63:I72" si="15">ROUND(E63*H63,2)</f>
        <v>0</v>
      </c>
      <c r="J63" s="176"/>
      <c r="K63" s="177">
        <f t="shared" ref="K63:K72" si="16">ROUND(E63*J63,2)</f>
        <v>0</v>
      </c>
      <c r="L63" s="177">
        <v>21</v>
      </c>
      <c r="M63" s="177">
        <f t="shared" ref="M63:M72" si="17">G63*(1+L63/100)</f>
        <v>0</v>
      </c>
      <c r="N63" s="170">
        <v>7.7950000000000005E-2</v>
      </c>
      <c r="O63" s="170">
        <f t="shared" ref="O63:O72" si="18">ROUND(E63*N63,5)</f>
        <v>7.7950000000000005E-2</v>
      </c>
      <c r="P63" s="170">
        <v>0</v>
      </c>
      <c r="Q63" s="170">
        <f t="shared" ref="Q63:Q72" si="19">ROUND(E63*P63,5)</f>
        <v>0</v>
      </c>
      <c r="R63" s="170"/>
      <c r="S63" s="170"/>
      <c r="T63" s="171">
        <v>3.4119999999999999</v>
      </c>
      <c r="U63" s="170">
        <f t="shared" ref="U63:U72" si="20">ROUND(E63*T63,2)</f>
        <v>3.41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123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5">
      <c r="A64" s="161">
        <v>43</v>
      </c>
      <c r="B64" s="168" t="s">
        <v>219</v>
      </c>
      <c r="C64" s="197" t="s">
        <v>220</v>
      </c>
      <c r="D64" s="170" t="s">
        <v>221</v>
      </c>
      <c r="E64" s="174">
        <v>24</v>
      </c>
      <c r="F64" s="176"/>
      <c r="G64" s="177">
        <f t="shared" si="14"/>
        <v>0</v>
      </c>
      <c r="H64" s="176"/>
      <c r="I64" s="177">
        <f t="shared" si="15"/>
        <v>0</v>
      </c>
      <c r="J64" s="176"/>
      <c r="K64" s="177">
        <f t="shared" si="16"/>
        <v>0</v>
      </c>
      <c r="L64" s="177">
        <v>21</v>
      </c>
      <c r="M64" s="177">
        <f t="shared" si="17"/>
        <v>0</v>
      </c>
      <c r="N64" s="170">
        <v>0</v>
      </c>
      <c r="O64" s="170">
        <f t="shared" si="18"/>
        <v>0</v>
      </c>
      <c r="P64" s="170">
        <v>0</v>
      </c>
      <c r="Q64" s="170">
        <f t="shared" si="19"/>
        <v>0</v>
      </c>
      <c r="R64" s="170"/>
      <c r="S64" s="170"/>
      <c r="T64" s="171">
        <v>0</v>
      </c>
      <c r="U64" s="170">
        <f t="shared" si="20"/>
        <v>0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123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5">
      <c r="A65" s="161">
        <v>44</v>
      </c>
      <c r="B65" s="168" t="s">
        <v>222</v>
      </c>
      <c r="C65" s="197" t="s">
        <v>223</v>
      </c>
      <c r="D65" s="170" t="s">
        <v>221</v>
      </c>
      <c r="E65" s="174">
        <v>5</v>
      </c>
      <c r="F65" s="176"/>
      <c r="G65" s="177">
        <f t="shared" si="14"/>
        <v>0</v>
      </c>
      <c r="H65" s="176"/>
      <c r="I65" s="177">
        <f t="shared" si="15"/>
        <v>0</v>
      </c>
      <c r="J65" s="176"/>
      <c r="K65" s="177">
        <f t="shared" si="16"/>
        <v>0</v>
      </c>
      <c r="L65" s="177">
        <v>21</v>
      </c>
      <c r="M65" s="177">
        <f t="shared" si="17"/>
        <v>0</v>
      </c>
      <c r="N65" s="170">
        <v>0</v>
      </c>
      <c r="O65" s="170">
        <f t="shared" si="18"/>
        <v>0</v>
      </c>
      <c r="P65" s="170">
        <v>0</v>
      </c>
      <c r="Q65" s="170">
        <f t="shared" si="19"/>
        <v>0</v>
      </c>
      <c r="R65" s="170"/>
      <c r="S65" s="170"/>
      <c r="T65" s="171">
        <v>0</v>
      </c>
      <c r="U65" s="170">
        <f t="shared" si="20"/>
        <v>0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123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ht="20.399999999999999" outlineLevel="1" x14ac:dyDescent="0.25">
      <c r="A66" s="161">
        <v>45</v>
      </c>
      <c r="B66" s="168" t="s">
        <v>224</v>
      </c>
      <c r="C66" s="197" t="s">
        <v>225</v>
      </c>
      <c r="D66" s="170" t="s">
        <v>122</v>
      </c>
      <c r="E66" s="174">
        <v>3</v>
      </c>
      <c r="F66" s="176"/>
      <c r="G66" s="177">
        <f t="shared" si="14"/>
        <v>0</v>
      </c>
      <c r="H66" s="176"/>
      <c r="I66" s="177">
        <f t="shared" si="15"/>
        <v>0</v>
      </c>
      <c r="J66" s="176"/>
      <c r="K66" s="177">
        <f t="shared" si="16"/>
        <v>0</v>
      </c>
      <c r="L66" s="177">
        <v>21</v>
      </c>
      <c r="M66" s="177">
        <f t="shared" si="17"/>
        <v>0</v>
      </c>
      <c r="N66" s="170">
        <v>0</v>
      </c>
      <c r="O66" s="170">
        <f t="shared" si="18"/>
        <v>0</v>
      </c>
      <c r="P66" s="170">
        <v>0</v>
      </c>
      <c r="Q66" s="170">
        <f t="shared" si="19"/>
        <v>0</v>
      </c>
      <c r="R66" s="170"/>
      <c r="S66" s="170"/>
      <c r="T66" s="171">
        <v>0</v>
      </c>
      <c r="U66" s="170">
        <f t="shared" si="20"/>
        <v>0</v>
      </c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173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5">
      <c r="A67" s="161">
        <v>46</v>
      </c>
      <c r="B67" s="168" t="s">
        <v>226</v>
      </c>
      <c r="C67" s="197" t="s">
        <v>227</v>
      </c>
      <c r="D67" s="170" t="s">
        <v>122</v>
      </c>
      <c r="E67" s="174">
        <v>1</v>
      </c>
      <c r="F67" s="176"/>
      <c r="G67" s="177">
        <f t="shared" si="14"/>
        <v>0</v>
      </c>
      <c r="H67" s="176"/>
      <c r="I67" s="177">
        <f t="shared" si="15"/>
        <v>0</v>
      </c>
      <c r="J67" s="176"/>
      <c r="K67" s="177">
        <f t="shared" si="16"/>
        <v>0</v>
      </c>
      <c r="L67" s="177">
        <v>21</v>
      </c>
      <c r="M67" s="177">
        <f t="shared" si="17"/>
        <v>0</v>
      </c>
      <c r="N67" s="170">
        <v>9.7000000000000003E-2</v>
      </c>
      <c r="O67" s="170">
        <f t="shared" si="18"/>
        <v>9.7000000000000003E-2</v>
      </c>
      <c r="P67" s="170">
        <v>0</v>
      </c>
      <c r="Q67" s="170">
        <f t="shared" si="19"/>
        <v>0</v>
      </c>
      <c r="R67" s="170"/>
      <c r="S67" s="170"/>
      <c r="T67" s="171">
        <v>0</v>
      </c>
      <c r="U67" s="170">
        <f t="shared" si="20"/>
        <v>0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173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5">
      <c r="A68" s="161">
        <v>47</v>
      </c>
      <c r="B68" s="168" t="s">
        <v>228</v>
      </c>
      <c r="C68" s="197" t="s">
        <v>229</v>
      </c>
      <c r="D68" s="170" t="s">
        <v>196</v>
      </c>
      <c r="E68" s="174">
        <v>8</v>
      </c>
      <c r="F68" s="176"/>
      <c r="G68" s="177">
        <f t="shared" si="14"/>
        <v>0</v>
      </c>
      <c r="H68" s="176"/>
      <c r="I68" s="177">
        <f t="shared" si="15"/>
        <v>0</v>
      </c>
      <c r="J68" s="176"/>
      <c r="K68" s="177">
        <f t="shared" si="16"/>
        <v>0</v>
      </c>
      <c r="L68" s="177">
        <v>21</v>
      </c>
      <c r="M68" s="177">
        <f t="shared" si="17"/>
        <v>0</v>
      </c>
      <c r="N68" s="170">
        <v>1.1299999999999999E-3</v>
      </c>
      <c r="O68" s="170">
        <f t="shared" si="18"/>
        <v>9.0399999999999994E-3</v>
      </c>
      <c r="P68" s="170">
        <v>0</v>
      </c>
      <c r="Q68" s="170">
        <f t="shared" si="19"/>
        <v>0</v>
      </c>
      <c r="R68" s="170"/>
      <c r="S68" s="170"/>
      <c r="T68" s="171">
        <v>0.114</v>
      </c>
      <c r="U68" s="170">
        <f t="shared" si="20"/>
        <v>0.91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123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5">
      <c r="A69" s="161">
        <v>48</v>
      </c>
      <c r="B69" s="168" t="s">
        <v>230</v>
      </c>
      <c r="C69" s="197" t="s">
        <v>231</v>
      </c>
      <c r="D69" s="170" t="s">
        <v>122</v>
      </c>
      <c r="E69" s="174">
        <v>1</v>
      </c>
      <c r="F69" s="176"/>
      <c r="G69" s="177">
        <f t="shared" si="14"/>
        <v>0</v>
      </c>
      <c r="H69" s="176"/>
      <c r="I69" s="177">
        <f t="shared" si="15"/>
        <v>0</v>
      </c>
      <c r="J69" s="176"/>
      <c r="K69" s="177">
        <f t="shared" si="16"/>
        <v>0</v>
      </c>
      <c r="L69" s="177">
        <v>21</v>
      </c>
      <c r="M69" s="177">
        <f t="shared" si="17"/>
        <v>0</v>
      </c>
      <c r="N69" s="170">
        <v>7.7950000000000005E-2</v>
      </c>
      <c r="O69" s="170">
        <f t="shared" si="18"/>
        <v>7.7950000000000005E-2</v>
      </c>
      <c r="P69" s="170">
        <v>0</v>
      </c>
      <c r="Q69" s="170">
        <f t="shared" si="19"/>
        <v>0</v>
      </c>
      <c r="R69" s="170"/>
      <c r="S69" s="170"/>
      <c r="T69" s="171">
        <v>3.4119999999999999</v>
      </c>
      <c r="U69" s="170">
        <f t="shared" si="20"/>
        <v>3.41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123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5">
      <c r="A70" s="161">
        <v>49</v>
      </c>
      <c r="B70" s="168" t="s">
        <v>232</v>
      </c>
      <c r="C70" s="197" t="s">
        <v>233</v>
      </c>
      <c r="D70" s="170" t="s">
        <v>122</v>
      </c>
      <c r="E70" s="174">
        <v>1</v>
      </c>
      <c r="F70" s="176"/>
      <c r="G70" s="177">
        <f t="shared" si="14"/>
        <v>0</v>
      </c>
      <c r="H70" s="176"/>
      <c r="I70" s="177">
        <f t="shared" si="15"/>
        <v>0</v>
      </c>
      <c r="J70" s="176"/>
      <c r="K70" s="177">
        <f t="shared" si="16"/>
        <v>0</v>
      </c>
      <c r="L70" s="177">
        <v>21</v>
      </c>
      <c r="M70" s="177">
        <f t="shared" si="17"/>
        <v>0</v>
      </c>
      <c r="N70" s="170">
        <v>0</v>
      </c>
      <c r="O70" s="170">
        <f t="shared" si="18"/>
        <v>0</v>
      </c>
      <c r="P70" s="170">
        <v>0</v>
      </c>
      <c r="Q70" s="170">
        <f t="shared" si="19"/>
        <v>0</v>
      </c>
      <c r="R70" s="170"/>
      <c r="S70" s="170"/>
      <c r="T70" s="171">
        <v>0.98</v>
      </c>
      <c r="U70" s="170">
        <f t="shared" si="20"/>
        <v>0.98</v>
      </c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123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outlineLevel="1" x14ac:dyDescent="0.25">
      <c r="A71" s="161">
        <v>50</v>
      </c>
      <c r="B71" s="168" t="s">
        <v>234</v>
      </c>
      <c r="C71" s="197" t="s">
        <v>235</v>
      </c>
      <c r="D71" s="170" t="s">
        <v>122</v>
      </c>
      <c r="E71" s="174">
        <v>2</v>
      </c>
      <c r="F71" s="176"/>
      <c r="G71" s="177">
        <f t="shared" si="14"/>
        <v>0</v>
      </c>
      <c r="H71" s="176"/>
      <c r="I71" s="177">
        <f t="shared" si="15"/>
        <v>0</v>
      </c>
      <c r="J71" s="176"/>
      <c r="K71" s="177">
        <f t="shared" si="16"/>
        <v>0</v>
      </c>
      <c r="L71" s="177">
        <v>21</v>
      </c>
      <c r="M71" s="177">
        <f t="shared" si="17"/>
        <v>0</v>
      </c>
      <c r="N71" s="170">
        <v>6.9999999999999994E-5</v>
      </c>
      <c r="O71" s="170">
        <f t="shared" si="18"/>
        <v>1.3999999999999999E-4</v>
      </c>
      <c r="P71" s="170">
        <v>4.4999999999999997E-3</v>
      </c>
      <c r="Q71" s="170">
        <f t="shared" si="19"/>
        <v>8.9999999999999993E-3</v>
      </c>
      <c r="R71" s="170"/>
      <c r="S71" s="170"/>
      <c r="T71" s="171">
        <v>0.42</v>
      </c>
      <c r="U71" s="170">
        <f t="shared" si="20"/>
        <v>0.84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123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 x14ac:dyDescent="0.25">
      <c r="A72" s="161">
        <v>51</v>
      </c>
      <c r="B72" s="168" t="s">
        <v>236</v>
      </c>
      <c r="C72" s="197" t="s">
        <v>237</v>
      </c>
      <c r="D72" s="170" t="s">
        <v>158</v>
      </c>
      <c r="E72" s="174">
        <v>0.3</v>
      </c>
      <c r="F72" s="176"/>
      <c r="G72" s="177">
        <f t="shared" si="14"/>
        <v>0</v>
      </c>
      <c r="H72" s="176"/>
      <c r="I72" s="177">
        <f t="shared" si="15"/>
        <v>0</v>
      </c>
      <c r="J72" s="176"/>
      <c r="K72" s="177">
        <f t="shared" si="16"/>
        <v>0</v>
      </c>
      <c r="L72" s="177">
        <v>21</v>
      </c>
      <c r="M72" s="177">
        <f t="shared" si="17"/>
        <v>0</v>
      </c>
      <c r="N72" s="170">
        <v>0</v>
      </c>
      <c r="O72" s="170">
        <f t="shared" si="18"/>
        <v>0</v>
      </c>
      <c r="P72" s="170">
        <v>0</v>
      </c>
      <c r="Q72" s="170">
        <f t="shared" si="19"/>
        <v>0</v>
      </c>
      <c r="R72" s="170"/>
      <c r="S72" s="170"/>
      <c r="T72" s="171">
        <v>4.0430000000000001</v>
      </c>
      <c r="U72" s="170">
        <f t="shared" si="20"/>
        <v>1.21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123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x14ac:dyDescent="0.25">
      <c r="A73" s="162" t="s">
        <v>118</v>
      </c>
      <c r="B73" s="169" t="s">
        <v>81</v>
      </c>
      <c r="C73" s="198" t="s">
        <v>82</v>
      </c>
      <c r="D73" s="172"/>
      <c r="E73" s="175"/>
      <c r="F73" s="178"/>
      <c r="G73" s="178">
        <f>SUMIF(AE74:AE91,"&lt;&gt;NOR",G74:G91)</f>
        <v>0</v>
      </c>
      <c r="H73" s="178"/>
      <c r="I73" s="178">
        <f>SUM(I74:I91)</f>
        <v>0</v>
      </c>
      <c r="J73" s="178"/>
      <c r="K73" s="178">
        <f>SUM(K74:K91)</f>
        <v>0</v>
      </c>
      <c r="L73" s="178"/>
      <c r="M73" s="178">
        <f>SUM(M74:M91)</f>
        <v>0</v>
      </c>
      <c r="N73" s="172"/>
      <c r="O73" s="172">
        <f>SUM(O74:O91)</f>
        <v>0.36816999999999994</v>
      </c>
      <c r="P73" s="172"/>
      <c r="Q73" s="172">
        <f>SUM(Q74:Q91)</f>
        <v>1.1667999999999998</v>
      </c>
      <c r="R73" s="172"/>
      <c r="S73" s="172"/>
      <c r="T73" s="173"/>
      <c r="U73" s="172">
        <f>SUM(U74:U91)</f>
        <v>144.78</v>
      </c>
      <c r="AE73" t="s">
        <v>119</v>
      </c>
    </row>
    <row r="74" spans="1:60" outlineLevel="1" x14ac:dyDescent="0.25">
      <c r="A74" s="161">
        <v>52</v>
      </c>
      <c r="B74" s="168" t="s">
        <v>238</v>
      </c>
      <c r="C74" s="197" t="s">
        <v>239</v>
      </c>
      <c r="D74" s="170" t="s">
        <v>153</v>
      </c>
      <c r="E74" s="174">
        <v>185</v>
      </c>
      <c r="F74" s="176"/>
      <c r="G74" s="177">
        <f t="shared" ref="G74:G91" si="21">ROUND(E74*F74,2)</f>
        <v>0</v>
      </c>
      <c r="H74" s="176"/>
      <c r="I74" s="177">
        <f t="shared" ref="I74:I91" si="22">ROUND(E74*H74,2)</f>
        <v>0</v>
      </c>
      <c r="J74" s="176"/>
      <c r="K74" s="177">
        <f t="shared" ref="K74:K91" si="23">ROUND(E74*J74,2)</f>
        <v>0</v>
      </c>
      <c r="L74" s="177">
        <v>21</v>
      </c>
      <c r="M74" s="177">
        <f t="shared" ref="M74:M91" si="24">G74*(1+L74/100)</f>
        <v>0</v>
      </c>
      <c r="N74" s="170">
        <v>7.6000000000000004E-4</v>
      </c>
      <c r="O74" s="170">
        <f t="shared" ref="O74:O91" si="25">ROUND(E74*N74,5)</f>
        <v>0.1406</v>
      </c>
      <c r="P74" s="170">
        <v>0</v>
      </c>
      <c r="Q74" s="170">
        <f t="shared" ref="Q74:Q91" si="26">ROUND(E74*P74,5)</f>
        <v>0</v>
      </c>
      <c r="R74" s="170"/>
      <c r="S74" s="170"/>
      <c r="T74" s="171">
        <v>0.29737999999999998</v>
      </c>
      <c r="U74" s="170">
        <f t="shared" ref="U74:U91" si="27">ROUND(E74*T74,2)</f>
        <v>55.02</v>
      </c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123</v>
      </c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outlineLevel="1" x14ac:dyDescent="0.25">
      <c r="A75" s="161">
        <v>53</v>
      </c>
      <c r="B75" s="168" t="s">
        <v>240</v>
      </c>
      <c r="C75" s="197" t="s">
        <v>241</v>
      </c>
      <c r="D75" s="170" t="s">
        <v>153</v>
      </c>
      <c r="E75" s="174">
        <v>50</v>
      </c>
      <c r="F75" s="176"/>
      <c r="G75" s="177">
        <f t="shared" si="21"/>
        <v>0</v>
      </c>
      <c r="H75" s="176"/>
      <c r="I75" s="177">
        <f t="shared" si="22"/>
        <v>0</v>
      </c>
      <c r="J75" s="176"/>
      <c r="K75" s="177">
        <f t="shared" si="23"/>
        <v>0</v>
      </c>
      <c r="L75" s="177">
        <v>21</v>
      </c>
      <c r="M75" s="177">
        <f t="shared" si="24"/>
        <v>0</v>
      </c>
      <c r="N75" s="170">
        <v>8.8000000000000003E-4</v>
      </c>
      <c r="O75" s="170">
        <f t="shared" si="25"/>
        <v>4.3999999999999997E-2</v>
      </c>
      <c r="P75" s="170">
        <v>0</v>
      </c>
      <c r="Q75" s="170">
        <f t="shared" si="26"/>
        <v>0</v>
      </c>
      <c r="R75" s="170"/>
      <c r="S75" s="170"/>
      <c r="T75" s="171">
        <v>0.30737999999999999</v>
      </c>
      <c r="U75" s="170">
        <f t="shared" si="27"/>
        <v>15.37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123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5">
      <c r="A76" s="161">
        <v>54</v>
      </c>
      <c r="B76" s="168" t="s">
        <v>242</v>
      </c>
      <c r="C76" s="197" t="s">
        <v>243</v>
      </c>
      <c r="D76" s="170" t="s">
        <v>153</v>
      </c>
      <c r="E76" s="174">
        <v>30</v>
      </c>
      <c r="F76" s="176"/>
      <c r="G76" s="177">
        <f t="shared" si="21"/>
        <v>0</v>
      </c>
      <c r="H76" s="176"/>
      <c r="I76" s="177">
        <f t="shared" si="22"/>
        <v>0</v>
      </c>
      <c r="J76" s="176"/>
      <c r="K76" s="177">
        <f t="shared" si="23"/>
        <v>0</v>
      </c>
      <c r="L76" s="177">
        <v>21</v>
      </c>
      <c r="M76" s="177">
        <f t="shared" si="24"/>
        <v>0</v>
      </c>
      <c r="N76" s="170">
        <v>1.01E-3</v>
      </c>
      <c r="O76" s="170">
        <f t="shared" si="25"/>
        <v>3.0300000000000001E-2</v>
      </c>
      <c r="P76" s="170">
        <v>0</v>
      </c>
      <c r="Q76" s="170">
        <f t="shared" si="26"/>
        <v>0</v>
      </c>
      <c r="R76" s="170"/>
      <c r="S76" s="170"/>
      <c r="T76" s="171">
        <v>0.31738</v>
      </c>
      <c r="U76" s="170">
        <f t="shared" si="27"/>
        <v>9.52</v>
      </c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123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outlineLevel="1" x14ac:dyDescent="0.25">
      <c r="A77" s="161">
        <v>55</v>
      </c>
      <c r="B77" s="168" t="s">
        <v>244</v>
      </c>
      <c r="C77" s="197" t="s">
        <v>245</v>
      </c>
      <c r="D77" s="170" t="s">
        <v>153</v>
      </c>
      <c r="E77" s="174">
        <v>65</v>
      </c>
      <c r="F77" s="176"/>
      <c r="G77" s="177">
        <f t="shared" si="21"/>
        <v>0</v>
      </c>
      <c r="H77" s="176"/>
      <c r="I77" s="177">
        <f t="shared" si="22"/>
        <v>0</v>
      </c>
      <c r="J77" s="176"/>
      <c r="K77" s="177">
        <f t="shared" si="23"/>
        <v>0</v>
      </c>
      <c r="L77" s="177">
        <v>21</v>
      </c>
      <c r="M77" s="177">
        <f t="shared" si="24"/>
        <v>0</v>
      </c>
      <c r="N77" s="170">
        <v>1.6000000000000001E-3</v>
      </c>
      <c r="O77" s="170">
        <f t="shared" si="25"/>
        <v>0.104</v>
      </c>
      <c r="P77" s="170">
        <v>0</v>
      </c>
      <c r="Q77" s="170">
        <f t="shared" si="26"/>
        <v>0</v>
      </c>
      <c r="R77" s="170"/>
      <c r="S77" s="170"/>
      <c r="T77" s="171">
        <v>0.33332000000000001</v>
      </c>
      <c r="U77" s="170">
        <f t="shared" si="27"/>
        <v>21.67</v>
      </c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123</v>
      </c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outlineLevel="1" x14ac:dyDescent="0.25">
      <c r="A78" s="161">
        <v>56</v>
      </c>
      <c r="B78" s="168" t="s">
        <v>246</v>
      </c>
      <c r="C78" s="197" t="s">
        <v>247</v>
      </c>
      <c r="D78" s="170" t="s">
        <v>153</v>
      </c>
      <c r="E78" s="174">
        <v>18</v>
      </c>
      <c r="F78" s="176"/>
      <c r="G78" s="177">
        <f t="shared" si="21"/>
        <v>0</v>
      </c>
      <c r="H78" s="176"/>
      <c r="I78" s="177">
        <f t="shared" si="22"/>
        <v>0</v>
      </c>
      <c r="J78" s="176"/>
      <c r="K78" s="177">
        <f t="shared" si="23"/>
        <v>0</v>
      </c>
      <c r="L78" s="177">
        <v>21</v>
      </c>
      <c r="M78" s="177">
        <f t="shared" si="24"/>
        <v>0</v>
      </c>
      <c r="N78" s="170">
        <v>1.9599999999999999E-3</v>
      </c>
      <c r="O78" s="170">
        <f t="shared" si="25"/>
        <v>3.5279999999999999E-2</v>
      </c>
      <c r="P78" s="170">
        <v>0</v>
      </c>
      <c r="Q78" s="170">
        <f t="shared" si="26"/>
        <v>0</v>
      </c>
      <c r="R78" s="170"/>
      <c r="S78" s="170"/>
      <c r="T78" s="171">
        <v>0.3579</v>
      </c>
      <c r="U78" s="170">
        <f t="shared" si="27"/>
        <v>6.44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123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5">
      <c r="A79" s="161">
        <v>57</v>
      </c>
      <c r="B79" s="168" t="s">
        <v>248</v>
      </c>
      <c r="C79" s="197" t="s">
        <v>249</v>
      </c>
      <c r="D79" s="170" t="s">
        <v>153</v>
      </c>
      <c r="E79" s="174">
        <v>348</v>
      </c>
      <c r="F79" s="176"/>
      <c r="G79" s="177">
        <f t="shared" si="21"/>
        <v>0</v>
      </c>
      <c r="H79" s="176"/>
      <c r="I79" s="177">
        <f t="shared" si="22"/>
        <v>0</v>
      </c>
      <c r="J79" s="176"/>
      <c r="K79" s="177">
        <f t="shared" si="23"/>
        <v>0</v>
      </c>
      <c r="L79" s="177">
        <v>21</v>
      </c>
      <c r="M79" s="177">
        <f t="shared" si="24"/>
        <v>0</v>
      </c>
      <c r="N79" s="170">
        <v>2.0000000000000002E-5</v>
      </c>
      <c r="O79" s="170">
        <f t="shared" si="25"/>
        <v>6.96E-3</v>
      </c>
      <c r="P79" s="170">
        <v>3.2000000000000002E-3</v>
      </c>
      <c r="Q79" s="170">
        <f t="shared" si="26"/>
        <v>1.1135999999999999</v>
      </c>
      <c r="R79" s="170"/>
      <c r="S79" s="170"/>
      <c r="T79" s="171">
        <v>5.2999999999999999E-2</v>
      </c>
      <c r="U79" s="170">
        <f t="shared" si="27"/>
        <v>18.440000000000001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123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5">
      <c r="A80" s="161">
        <v>58</v>
      </c>
      <c r="B80" s="168" t="s">
        <v>250</v>
      </c>
      <c r="C80" s="197" t="s">
        <v>251</v>
      </c>
      <c r="D80" s="170" t="s">
        <v>153</v>
      </c>
      <c r="E80" s="174">
        <v>10</v>
      </c>
      <c r="F80" s="176"/>
      <c r="G80" s="177">
        <f t="shared" si="21"/>
        <v>0</v>
      </c>
      <c r="H80" s="176"/>
      <c r="I80" s="177">
        <f t="shared" si="22"/>
        <v>0</v>
      </c>
      <c r="J80" s="176"/>
      <c r="K80" s="177">
        <f t="shared" si="23"/>
        <v>0</v>
      </c>
      <c r="L80" s="177">
        <v>21</v>
      </c>
      <c r="M80" s="177">
        <f t="shared" si="24"/>
        <v>0</v>
      </c>
      <c r="N80" s="170">
        <v>5.0000000000000002E-5</v>
      </c>
      <c r="O80" s="170">
        <f t="shared" si="25"/>
        <v>5.0000000000000001E-4</v>
      </c>
      <c r="P80" s="170">
        <v>5.3200000000000001E-3</v>
      </c>
      <c r="Q80" s="170">
        <f t="shared" si="26"/>
        <v>5.3199999999999997E-2</v>
      </c>
      <c r="R80" s="170"/>
      <c r="S80" s="170"/>
      <c r="T80" s="171">
        <v>0.10299999999999999</v>
      </c>
      <c r="U80" s="170">
        <f t="shared" si="27"/>
        <v>1.03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123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5">
      <c r="A81" s="161">
        <v>59</v>
      </c>
      <c r="B81" s="168" t="s">
        <v>252</v>
      </c>
      <c r="C81" s="197" t="s">
        <v>253</v>
      </c>
      <c r="D81" s="170" t="s">
        <v>158</v>
      </c>
      <c r="E81" s="174">
        <v>1</v>
      </c>
      <c r="F81" s="176"/>
      <c r="G81" s="177">
        <f t="shared" si="21"/>
        <v>0</v>
      </c>
      <c r="H81" s="176"/>
      <c r="I81" s="177">
        <f t="shared" si="22"/>
        <v>0</v>
      </c>
      <c r="J81" s="176"/>
      <c r="K81" s="177">
        <f t="shared" si="23"/>
        <v>0</v>
      </c>
      <c r="L81" s="177">
        <v>21</v>
      </c>
      <c r="M81" s="177">
        <f t="shared" si="24"/>
        <v>0</v>
      </c>
      <c r="N81" s="170">
        <v>0</v>
      </c>
      <c r="O81" s="170">
        <f t="shared" si="25"/>
        <v>0</v>
      </c>
      <c r="P81" s="170">
        <v>0</v>
      </c>
      <c r="Q81" s="170">
        <f t="shared" si="26"/>
        <v>0</v>
      </c>
      <c r="R81" s="170"/>
      <c r="S81" s="170"/>
      <c r="T81" s="171">
        <v>3.5630000000000002</v>
      </c>
      <c r="U81" s="170">
        <f t="shared" si="27"/>
        <v>3.56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123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outlineLevel="1" x14ac:dyDescent="0.25">
      <c r="A82" s="161">
        <v>60</v>
      </c>
      <c r="B82" s="168" t="s">
        <v>254</v>
      </c>
      <c r="C82" s="197" t="s">
        <v>255</v>
      </c>
      <c r="D82" s="170" t="s">
        <v>153</v>
      </c>
      <c r="E82" s="174">
        <v>348</v>
      </c>
      <c r="F82" s="176"/>
      <c r="G82" s="177">
        <f t="shared" si="21"/>
        <v>0</v>
      </c>
      <c r="H82" s="176"/>
      <c r="I82" s="177">
        <f t="shared" si="22"/>
        <v>0</v>
      </c>
      <c r="J82" s="176"/>
      <c r="K82" s="177">
        <f t="shared" si="23"/>
        <v>0</v>
      </c>
      <c r="L82" s="177">
        <v>21</v>
      </c>
      <c r="M82" s="177">
        <f t="shared" si="24"/>
        <v>0</v>
      </c>
      <c r="N82" s="170">
        <v>0</v>
      </c>
      <c r="O82" s="170">
        <f t="shared" si="25"/>
        <v>0</v>
      </c>
      <c r="P82" s="170">
        <v>0</v>
      </c>
      <c r="Q82" s="170">
        <f t="shared" si="26"/>
        <v>0</v>
      </c>
      <c r="R82" s="170"/>
      <c r="S82" s="170"/>
      <c r="T82" s="171">
        <v>2.1000000000000001E-2</v>
      </c>
      <c r="U82" s="170">
        <f t="shared" si="27"/>
        <v>7.31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123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5">
      <c r="A83" s="161">
        <v>61</v>
      </c>
      <c r="B83" s="168" t="s">
        <v>256</v>
      </c>
      <c r="C83" s="197" t="s">
        <v>257</v>
      </c>
      <c r="D83" s="170" t="s">
        <v>153</v>
      </c>
      <c r="E83" s="174">
        <v>8</v>
      </c>
      <c r="F83" s="176"/>
      <c r="G83" s="177">
        <f t="shared" si="21"/>
        <v>0</v>
      </c>
      <c r="H83" s="176"/>
      <c r="I83" s="177">
        <f t="shared" si="22"/>
        <v>0</v>
      </c>
      <c r="J83" s="176"/>
      <c r="K83" s="177">
        <f t="shared" si="23"/>
        <v>0</v>
      </c>
      <c r="L83" s="177">
        <v>21</v>
      </c>
      <c r="M83" s="177">
        <f t="shared" si="24"/>
        <v>0</v>
      </c>
      <c r="N83" s="170">
        <v>4.0000000000000003E-5</v>
      </c>
      <c r="O83" s="170">
        <f t="shared" si="25"/>
        <v>3.2000000000000003E-4</v>
      </c>
      <c r="P83" s="170">
        <v>0</v>
      </c>
      <c r="Q83" s="170">
        <f t="shared" si="26"/>
        <v>0</v>
      </c>
      <c r="R83" s="170"/>
      <c r="S83" s="170"/>
      <c r="T83" s="171">
        <v>0</v>
      </c>
      <c r="U83" s="170">
        <f t="shared" si="27"/>
        <v>0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173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5">
      <c r="A84" s="161">
        <v>62</v>
      </c>
      <c r="B84" s="168" t="s">
        <v>258</v>
      </c>
      <c r="C84" s="197" t="s">
        <v>259</v>
      </c>
      <c r="D84" s="170" t="s">
        <v>153</v>
      </c>
      <c r="E84" s="174">
        <v>9</v>
      </c>
      <c r="F84" s="176"/>
      <c r="G84" s="177">
        <f t="shared" si="21"/>
        <v>0</v>
      </c>
      <c r="H84" s="176"/>
      <c r="I84" s="177">
        <f t="shared" si="22"/>
        <v>0</v>
      </c>
      <c r="J84" s="176"/>
      <c r="K84" s="177">
        <f t="shared" si="23"/>
        <v>0</v>
      </c>
      <c r="L84" s="177">
        <v>21</v>
      </c>
      <c r="M84" s="177">
        <f t="shared" si="24"/>
        <v>0</v>
      </c>
      <c r="N84" s="170">
        <v>5.0000000000000002E-5</v>
      </c>
      <c r="O84" s="170">
        <f t="shared" si="25"/>
        <v>4.4999999999999999E-4</v>
      </c>
      <c r="P84" s="170">
        <v>0</v>
      </c>
      <c r="Q84" s="170">
        <f t="shared" si="26"/>
        <v>0</v>
      </c>
      <c r="R84" s="170"/>
      <c r="S84" s="170"/>
      <c r="T84" s="171">
        <v>0</v>
      </c>
      <c r="U84" s="170">
        <f t="shared" si="27"/>
        <v>0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173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5">
      <c r="A85" s="161">
        <v>63</v>
      </c>
      <c r="B85" s="168" t="s">
        <v>260</v>
      </c>
      <c r="C85" s="197" t="s">
        <v>261</v>
      </c>
      <c r="D85" s="170" t="s">
        <v>153</v>
      </c>
      <c r="E85" s="174">
        <v>8</v>
      </c>
      <c r="F85" s="176"/>
      <c r="G85" s="177">
        <f t="shared" si="21"/>
        <v>0</v>
      </c>
      <c r="H85" s="176"/>
      <c r="I85" s="177">
        <f t="shared" si="22"/>
        <v>0</v>
      </c>
      <c r="J85" s="176"/>
      <c r="K85" s="177">
        <f t="shared" si="23"/>
        <v>0</v>
      </c>
      <c r="L85" s="177">
        <v>21</v>
      </c>
      <c r="M85" s="177">
        <f t="shared" si="24"/>
        <v>0</v>
      </c>
      <c r="N85" s="170">
        <v>6.0000000000000002E-5</v>
      </c>
      <c r="O85" s="170">
        <f t="shared" si="25"/>
        <v>4.8000000000000001E-4</v>
      </c>
      <c r="P85" s="170">
        <v>0</v>
      </c>
      <c r="Q85" s="170">
        <f t="shared" si="26"/>
        <v>0</v>
      </c>
      <c r="R85" s="170"/>
      <c r="S85" s="170"/>
      <c r="T85" s="171">
        <v>0</v>
      </c>
      <c r="U85" s="170">
        <f t="shared" si="27"/>
        <v>0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173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5">
      <c r="A86" s="161">
        <v>64</v>
      </c>
      <c r="B86" s="168" t="s">
        <v>262</v>
      </c>
      <c r="C86" s="197" t="s">
        <v>263</v>
      </c>
      <c r="D86" s="170" t="s">
        <v>153</v>
      </c>
      <c r="E86" s="174">
        <v>40</v>
      </c>
      <c r="F86" s="176"/>
      <c r="G86" s="177">
        <f t="shared" si="21"/>
        <v>0</v>
      </c>
      <c r="H86" s="176"/>
      <c r="I86" s="177">
        <f t="shared" si="22"/>
        <v>0</v>
      </c>
      <c r="J86" s="176"/>
      <c r="K86" s="177">
        <f t="shared" si="23"/>
        <v>0</v>
      </c>
      <c r="L86" s="177">
        <v>21</v>
      </c>
      <c r="M86" s="177">
        <f t="shared" si="24"/>
        <v>0</v>
      </c>
      <c r="N86" s="170">
        <v>9.0000000000000006E-5</v>
      </c>
      <c r="O86" s="170">
        <f t="shared" si="25"/>
        <v>3.5999999999999999E-3</v>
      </c>
      <c r="P86" s="170">
        <v>0</v>
      </c>
      <c r="Q86" s="170">
        <f t="shared" si="26"/>
        <v>0</v>
      </c>
      <c r="R86" s="170"/>
      <c r="S86" s="170"/>
      <c r="T86" s="171">
        <v>0</v>
      </c>
      <c r="U86" s="170">
        <f t="shared" si="27"/>
        <v>0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173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outlineLevel="1" x14ac:dyDescent="0.25">
      <c r="A87" s="161">
        <v>65</v>
      </c>
      <c r="B87" s="168" t="s">
        <v>264</v>
      </c>
      <c r="C87" s="197" t="s">
        <v>265</v>
      </c>
      <c r="D87" s="170" t="s">
        <v>153</v>
      </c>
      <c r="E87" s="174">
        <v>18</v>
      </c>
      <c r="F87" s="176"/>
      <c r="G87" s="177">
        <f t="shared" si="21"/>
        <v>0</v>
      </c>
      <c r="H87" s="176"/>
      <c r="I87" s="177">
        <f t="shared" si="22"/>
        <v>0</v>
      </c>
      <c r="J87" s="176"/>
      <c r="K87" s="177">
        <f t="shared" si="23"/>
        <v>0</v>
      </c>
      <c r="L87" s="177">
        <v>21</v>
      </c>
      <c r="M87" s="177">
        <f t="shared" si="24"/>
        <v>0</v>
      </c>
      <c r="N87" s="170">
        <v>8.0000000000000007E-5</v>
      </c>
      <c r="O87" s="170">
        <f t="shared" si="25"/>
        <v>1.4400000000000001E-3</v>
      </c>
      <c r="P87" s="170">
        <v>0</v>
      </c>
      <c r="Q87" s="170">
        <f t="shared" si="26"/>
        <v>0</v>
      </c>
      <c r="R87" s="170"/>
      <c r="S87" s="170"/>
      <c r="T87" s="171">
        <v>0</v>
      </c>
      <c r="U87" s="170">
        <f t="shared" si="27"/>
        <v>0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173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5">
      <c r="A88" s="161">
        <v>66</v>
      </c>
      <c r="B88" s="168" t="s">
        <v>266</v>
      </c>
      <c r="C88" s="197" t="s">
        <v>267</v>
      </c>
      <c r="D88" s="170" t="s">
        <v>122</v>
      </c>
      <c r="E88" s="174">
        <v>2</v>
      </c>
      <c r="F88" s="176"/>
      <c r="G88" s="177">
        <f t="shared" si="21"/>
        <v>0</v>
      </c>
      <c r="H88" s="176"/>
      <c r="I88" s="177">
        <f t="shared" si="22"/>
        <v>0</v>
      </c>
      <c r="J88" s="176"/>
      <c r="K88" s="177">
        <f t="shared" si="23"/>
        <v>0</v>
      </c>
      <c r="L88" s="177">
        <v>21</v>
      </c>
      <c r="M88" s="177">
        <f t="shared" si="24"/>
        <v>0</v>
      </c>
      <c r="N88" s="170">
        <v>6.0000000000000002E-5</v>
      </c>
      <c r="O88" s="170">
        <f t="shared" si="25"/>
        <v>1.2E-4</v>
      </c>
      <c r="P88" s="170">
        <v>0</v>
      </c>
      <c r="Q88" s="170">
        <f t="shared" si="26"/>
        <v>0</v>
      </c>
      <c r="R88" s="170"/>
      <c r="S88" s="170"/>
      <c r="T88" s="171">
        <v>0.28000000000000003</v>
      </c>
      <c r="U88" s="170">
        <f t="shared" si="27"/>
        <v>0.56000000000000005</v>
      </c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123</v>
      </c>
      <c r="AF88" s="160"/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 x14ac:dyDescent="0.25">
      <c r="A89" s="161">
        <v>67</v>
      </c>
      <c r="B89" s="168" t="s">
        <v>268</v>
      </c>
      <c r="C89" s="197" t="s">
        <v>269</v>
      </c>
      <c r="D89" s="170" t="s">
        <v>122</v>
      </c>
      <c r="E89" s="174">
        <v>2</v>
      </c>
      <c r="F89" s="176"/>
      <c r="G89" s="177">
        <f t="shared" si="21"/>
        <v>0</v>
      </c>
      <c r="H89" s="176"/>
      <c r="I89" s="177">
        <f t="shared" si="22"/>
        <v>0</v>
      </c>
      <c r="J89" s="176"/>
      <c r="K89" s="177">
        <f t="shared" si="23"/>
        <v>0</v>
      </c>
      <c r="L89" s="177">
        <v>21</v>
      </c>
      <c r="M89" s="177">
        <f t="shared" si="24"/>
        <v>0</v>
      </c>
      <c r="N89" s="170">
        <v>6.0000000000000002E-5</v>
      </c>
      <c r="O89" s="170">
        <f t="shared" si="25"/>
        <v>1.2E-4</v>
      </c>
      <c r="P89" s="170">
        <v>0</v>
      </c>
      <c r="Q89" s="170">
        <f t="shared" si="26"/>
        <v>0</v>
      </c>
      <c r="R89" s="170"/>
      <c r="S89" s="170"/>
      <c r="T89" s="171">
        <v>0.26</v>
      </c>
      <c r="U89" s="170">
        <f t="shared" si="27"/>
        <v>0.52</v>
      </c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123</v>
      </c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outlineLevel="1" x14ac:dyDescent="0.25">
      <c r="A90" s="161">
        <v>68</v>
      </c>
      <c r="B90" s="168" t="s">
        <v>270</v>
      </c>
      <c r="C90" s="197" t="s">
        <v>271</v>
      </c>
      <c r="D90" s="170" t="s">
        <v>158</v>
      </c>
      <c r="E90" s="174">
        <v>0.5</v>
      </c>
      <c r="F90" s="176"/>
      <c r="G90" s="177">
        <f t="shared" si="21"/>
        <v>0</v>
      </c>
      <c r="H90" s="176"/>
      <c r="I90" s="177">
        <f t="shared" si="22"/>
        <v>0</v>
      </c>
      <c r="J90" s="176"/>
      <c r="K90" s="177">
        <f t="shared" si="23"/>
        <v>0</v>
      </c>
      <c r="L90" s="177">
        <v>21</v>
      </c>
      <c r="M90" s="177">
        <f t="shared" si="24"/>
        <v>0</v>
      </c>
      <c r="N90" s="170">
        <v>0</v>
      </c>
      <c r="O90" s="170">
        <f t="shared" si="25"/>
        <v>0</v>
      </c>
      <c r="P90" s="170">
        <v>0</v>
      </c>
      <c r="Q90" s="170">
        <f t="shared" si="26"/>
        <v>0</v>
      </c>
      <c r="R90" s="170"/>
      <c r="S90" s="170"/>
      <c r="T90" s="171">
        <v>3.5630000000000002</v>
      </c>
      <c r="U90" s="170">
        <f t="shared" si="27"/>
        <v>1.78</v>
      </c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123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5">
      <c r="A91" s="161">
        <v>69</v>
      </c>
      <c r="B91" s="168" t="s">
        <v>252</v>
      </c>
      <c r="C91" s="197" t="s">
        <v>253</v>
      </c>
      <c r="D91" s="170" t="s">
        <v>158</v>
      </c>
      <c r="E91" s="174">
        <v>1</v>
      </c>
      <c r="F91" s="176"/>
      <c r="G91" s="177">
        <f t="shared" si="21"/>
        <v>0</v>
      </c>
      <c r="H91" s="176"/>
      <c r="I91" s="177">
        <f t="shared" si="22"/>
        <v>0</v>
      </c>
      <c r="J91" s="176"/>
      <c r="K91" s="177">
        <f t="shared" si="23"/>
        <v>0</v>
      </c>
      <c r="L91" s="177">
        <v>21</v>
      </c>
      <c r="M91" s="177">
        <f t="shared" si="24"/>
        <v>0</v>
      </c>
      <c r="N91" s="170">
        <v>0</v>
      </c>
      <c r="O91" s="170">
        <f t="shared" si="25"/>
        <v>0</v>
      </c>
      <c r="P91" s="170">
        <v>0</v>
      </c>
      <c r="Q91" s="170">
        <f t="shared" si="26"/>
        <v>0</v>
      </c>
      <c r="R91" s="170"/>
      <c r="S91" s="170"/>
      <c r="T91" s="171">
        <v>3.5630000000000002</v>
      </c>
      <c r="U91" s="170">
        <f t="shared" si="27"/>
        <v>3.56</v>
      </c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123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x14ac:dyDescent="0.25">
      <c r="A92" s="162" t="s">
        <v>118</v>
      </c>
      <c r="B92" s="169" t="s">
        <v>83</v>
      </c>
      <c r="C92" s="198" t="s">
        <v>84</v>
      </c>
      <c r="D92" s="172"/>
      <c r="E92" s="175"/>
      <c r="F92" s="178"/>
      <c r="G92" s="178">
        <f>SUMIF(AE93:AE109,"&lt;&gt;NOR",G93:G109)</f>
        <v>0</v>
      </c>
      <c r="H92" s="178"/>
      <c r="I92" s="178">
        <f>SUM(I93:I109)</f>
        <v>0</v>
      </c>
      <c r="J92" s="178"/>
      <c r="K92" s="178">
        <f>SUM(K93:K109)</f>
        <v>0</v>
      </c>
      <c r="L92" s="178"/>
      <c r="M92" s="178">
        <f>SUM(M93:M109)</f>
        <v>0</v>
      </c>
      <c r="N92" s="172"/>
      <c r="O92" s="172">
        <f>SUM(O93:O109)</f>
        <v>2.4880000000000003E-2</v>
      </c>
      <c r="P92" s="172"/>
      <c r="Q92" s="172">
        <f>SUM(Q93:Q109)</f>
        <v>1.9E-2</v>
      </c>
      <c r="R92" s="172"/>
      <c r="S92" s="172"/>
      <c r="T92" s="173"/>
      <c r="U92" s="172">
        <f>SUM(U93:U109)</f>
        <v>19.149999999999995</v>
      </c>
      <c r="AE92" t="s">
        <v>119</v>
      </c>
    </row>
    <row r="93" spans="1:60" ht="20.399999999999999" outlineLevel="1" x14ac:dyDescent="0.25">
      <c r="A93" s="161">
        <v>70</v>
      </c>
      <c r="B93" s="168" t="s">
        <v>272</v>
      </c>
      <c r="C93" s="197" t="s">
        <v>273</v>
      </c>
      <c r="D93" s="170" t="s">
        <v>122</v>
      </c>
      <c r="E93" s="174">
        <v>27</v>
      </c>
      <c r="F93" s="176"/>
      <c r="G93" s="177">
        <f t="shared" ref="G93:G109" si="28">ROUND(E93*F93,2)</f>
        <v>0</v>
      </c>
      <c r="H93" s="176"/>
      <c r="I93" s="177">
        <f t="shared" ref="I93:I109" si="29">ROUND(E93*H93,2)</f>
        <v>0</v>
      </c>
      <c r="J93" s="176"/>
      <c r="K93" s="177">
        <f t="shared" ref="K93:K109" si="30">ROUND(E93*J93,2)</f>
        <v>0</v>
      </c>
      <c r="L93" s="177">
        <v>21</v>
      </c>
      <c r="M93" s="177">
        <f t="shared" ref="M93:M109" si="31">G93*(1+L93/100)</f>
        <v>0</v>
      </c>
      <c r="N93" s="170">
        <v>2.5999999999999998E-4</v>
      </c>
      <c r="O93" s="170">
        <f t="shared" ref="O93:O109" si="32">ROUND(E93*N93,5)</f>
        <v>7.0200000000000002E-3</v>
      </c>
      <c r="P93" s="170">
        <v>0</v>
      </c>
      <c r="Q93" s="170">
        <f t="shared" ref="Q93:Q109" si="33">ROUND(E93*P93,5)</f>
        <v>0</v>
      </c>
      <c r="R93" s="170"/>
      <c r="S93" s="170"/>
      <c r="T93" s="171">
        <v>7.1999999999999995E-2</v>
      </c>
      <c r="U93" s="170">
        <f t="shared" ref="U93:U109" si="34">ROUND(E93*T93,2)</f>
        <v>1.94</v>
      </c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123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outlineLevel="1" x14ac:dyDescent="0.25">
      <c r="A94" s="161">
        <v>71</v>
      </c>
      <c r="B94" s="168" t="s">
        <v>274</v>
      </c>
      <c r="C94" s="197" t="s">
        <v>275</v>
      </c>
      <c r="D94" s="170" t="s">
        <v>122</v>
      </c>
      <c r="E94" s="174">
        <v>1</v>
      </c>
      <c r="F94" s="176"/>
      <c r="G94" s="177">
        <f t="shared" si="28"/>
        <v>0</v>
      </c>
      <c r="H94" s="176"/>
      <c r="I94" s="177">
        <f t="shared" si="29"/>
        <v>0</v>
      </c>
      <c r="J94" s="176"/>
      <c r="K94" s="177">
        <f t="shared" si="30"/>
        <v>0</v>
      </c>
      <c r="L94" s="177">
        <v>21</v>
      </c>
      <c r="M94" s="177">
        <f t="shared" si="31"/>
        <v>0</v>
      </c>
      <c r="N94" s="170">
        <v>2.5000000000000001E-4</v>
      </c>
      <c r="O94" s="170">
        <f t="shared" si="32"/>
        <v>2.5000000000000001E-4</v>
      </c>
      <c r="P94" s="170">
        <v>0</v>
      </c>
      <c r="Q94" s="170">
        <f t="shared" si="33"/>
        <v>0</v>
      </c>
      <c r="R94" s="170"/>
      <c r="S94" s="170"/>
      <c r="T94" s="171">
        <v>0</v>
      </c>
      <c r="U94" s="170">
        <f t="shared" si="34"/>
        <v>0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173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5">
      <c r="A95" s="161">
        <v>72</v>
      </c>
      <c r="B95" s="168" t="s">
        <v>276</v>
      </c>
      <c r="C95" s="197" t="s">
        <v>277</v>
      </c>
      <c r="D95" s="170" t="s">
        <v>122</v>
      </c>
      <c r="E95" s="174">
        <v>15</v>
      </c>
      <c r="F95" s="176"/>
      <c r="G95" s="177">
        <f t="shared" si="28"/>
        <v>0</v>
      </c>
      <c r="H95" s="176"/>
      <c r="I95" s="177">
        <f t="shared" si="29"/>
        <v>0</v>
      </c>
      <c r="J95" s="176"/>
      <c r="K95" s="177">
        <f t="shared" si="30"/>
        <v>0</v>
      </c>
      <c r="L95" s="177">
        <v>21</v>
      </c>
      <c r="M95" s="177">
        <f t="shared" si="31"/>
        <v>0</v>
      </c>
      <c r="N95" s="170">
        <v>0</v>
      </c>
      <c r="O95" s="170">
        <f t="shared" si="32"/>
        <v>0</v>
      </c>
      <c r="P95" s="170">
        <v>0</v>
      </c>
      <c r="Q95" s="170">
        <f t="shared" si="33"/>
        <v>0</v>
      </c>
      <c r="R95" s="170"/>
      <c r="S95" s="170"/>
      <c r="T95" s="171">
        <v>0.26800000000000002</v>
      </c>
      <c r="U95" s="170">
        <f t="shared" si="34"/>
        <v>4.0199999999999996</v>
      </c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123</v>
      </c>
      <c r="AF95" s="160"/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outlineLevel="1" x14ac:dyDescent="0.25">
      <c r="A96" s="161">
        <v>73</v>
      </c>
      <c r="B96" s="168" t="s">
        <v>278</v>
      </c>
      <c r="C96" s="197" t="s">
        <v>279</v>
      </c>
      <c r="D96" s="170" t="s">
        <v>122</v>
      </c>
      <c r="E96" s="174">
        <v>10</v>
      </c>
      <c r="F96" s="176"/>
      <c r="G96" s="177">
        <f t="shared" si="28"/>
        <v>0</v>
      </c>
      <c r="H96" s="176"/>
      <c r="I96" s="177">
        <f t="shared" si="29"/>
        <v>0</v>
      </c>
      <c r="J96" s="176"/>
      <c r="K96" s="177">
        <f t="shared" si="30"/>
        <v>0</v>
      </c>
      <c r="L96" s="177">
        <v>21</v>
      </c>
      <c r="M96" s="177">
        <f t="shared" si="31"/>
        <v>0</v>
      </c>
      <c r="N96" s="170">
        <v>0</v>
      </c>
      <c r="O96" s="170">
        <f t="shared" si="32"/>
        <v>0</v>
      </c>
      <c r="P96" s="170">
        <v>0</v>
      </c>
      <c r="Q96" s="170">
        <f t="shared" si="33"/>
        <v>0</v>
      </c>
      <c r="R96" s="170"/>
      <c r="S96" s="170"/>
      <c r="T96" s="171">
        <v>5.0999999999999997E-2</v>
      </c>
      <c r="U96" s="170">
        <f t="shared" si="34"/>
        <v>0.51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123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outlineLevel="1" x14ac:dyDescent="0.25">
      <c r="A97" s="161">
        <v>74</v>
      </c>
      <c r="B97" s="168" t="s">
        <v>280</v>
      </c>
      <c r="C97" s="197" t="s">
        <v>281</v>
      </c>
      <c r="D97" s="170" t="s">
        <v>122</v>
      </c>
      <c r="E97" s="174">
        <v>5</v>
      </c>
      <c r="F97" s="176"/>
      <c r="G97" s="177">
        <f t="shared" si="28"/>
        <v>0</v>
      </c>
      <c r="H97" s="176"/>
      <c r="I97" s="177">
        <f t="shared" si="29"/>
        <v>0</v>
      </c>
      <c r="J97" s="176"/>
      <c r="K97" s="177">
        <f t="shared" si="30"/>
        <v>0</v>
      </c>
      <c r="L97" s="177">
        <v>21</v>
      </c>
      <c r="M97" s="177">
        <f t="shared" si="31"/>
        <v>0</v>
      </c>
      <c r="N97" s="170">
        <v>4.6999999999999999E-4</v>
      </c>
      <c r="O97" s="170">
        <f t="shared" si="32"/>
        <v>2.3500000000000001E-3</v>
      </c>
      <c r="P97" s="170">
        <v>0</v>
      </c>
      <c r="Q97" s="170">
        <f t="shared" si="33"/>
        <v>0</v>
      </c>
      <c r="R97" s="170"/>
      <c r="S97" s="170"/>
      <c r="T97" s="171">
        <v>8.2000000000000003E-2</v>
      </c>
      <c r="U97" s="170">
        <f t="shared" si="34"/>
        <v>0.41</v>
      </c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123</v>
      </c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ht="20.399999999999999" outlineLevel="1" x14ac:dyDescent="0.25">
      <c r="A98" s="161">
        <v>75</v>
      </c>
      <c r="B98" s="168" t="s">
        <v>282</v>
      </c>
      <c r="C98" s="197" t="s">
        <v>283</v>
      </c>
      <c r="D98" s="170" t="s">
        <v>122</v>
      </c>
      <c r="E98" s="174">
        <v>1</v>
      </c>
      <c r="F98" s="176"/>
      <c r="G98" s="177">
        <f t="shared" si="28"/>
        <v>0</v>
      </c>
      <c r="H98" s="176"/>
      <c r="I98" s="177">
        <f t="shared" si="29"/>
        <v>0</v>
      </c>
      <c r="J98" s="176"/>
      <c r="K98" s="177">
        <f t="shared" si="30"/>
        <v>0</v>
      </c>
      <c r="L98" s="177">
        <v>21</v>
      </c>
      <c r="M98" s="177">
        <f t="shared" si="31"/>
        <v>0</v>
      </c>
      <c r="N98" s="170">
        <v>2.97E-3</v>
      </c>
      <c r="O98" s="170">
        <f t="shared" si="32"/>
        <v>2.97E-3</v>
      </c>
      <c r="P98" s="170">
        <v>0</v>
      </c>
      <c r="Q98" s="170">
        <f t="shared" si="33"/>
        <v>0</v>
      </c>
      <c r="R98" s="170"/>
      <c r="S98" s="170"/>
      <c r="T98" s="171">
        <v>0.433</v>
      </c>
      <c r="U98" s="170">
        <f t="shared" si="34"/>
        <v>0.43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123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ht="20.399999999999999" outlineLevel="1" x14ac:dyDescent="0.25">
      <c r="A99" s="161">
        <v>76</v>
      </c>
      <c r="B99" s="168" t="s">
        <v>284</v>
      </c>
      <c r="C99" s="197" t="s">
        <v>285</v>
      </c>
      <c r="D99" s="170" t="s">
        <v>122</v>
      </c>
      <c r="E99" s="174">
        <v>1</v>
      </c>
      <c r="F99" s="176"/>
      <c r="G99" s="177">
        <f t="shared" si="28"/>
        <v>0</v>
      </c>
      <c r="H99" s="176"/>
      <c r="I99" s="177">
        <f t="shared" si="29"/>
        <v>0</v>
      </c>
      <c r="J99" s="176"/>
      <c r="K99" s="177">
        <f t="shared" si="30"/>
        <v>0</v>
      </c>
      <c r="L99" s="177">
        <v>21</v>
      </c>
      <c r="M99" s="177">
        <f t="shared" si="31"/>
        <v>0</v>
      </c>
      <c r="N99" s="170">
        <v>2.0000000000000001E-4</v>
      </c>
      <c r="O99" s="170">
        <f t="shared" si="32"/>
        <v>2.0000000000000001E-4</v>
      </c>
      <c r="P99" s="170">
        <v>0</v>
      </c>
      <c r="Q99" s="170">
        <f t="shared" si="33"/>
        <v>0</v>
      </c>
      <c r="R99" s="170"/>
      <c r="S99" s="170"/>
      <c r="T99" s="171">
        <v>0</v>
      </c>
      <c r="U99" s="170">
        <f t="shared" si="34"/>
        <v>0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173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ht="20.399999999999999" outlineLevel="1" x14ac:dyDescent="0.25">
      <c r="A100" s="161">
        <v>77</v>
      </c>
      <c r="B100" s="168" t="s">
        <v>286</v>
      </c>
      <c r="C100" s="197" t="s">
        <v>287</v>
      </c>
      <c r="D100" s="170" t="s">
        <v>122</v>
      </c>
      <c r="E100" s="174">
        <v>1</v>
      </c>
      <c r="F100" s="176"/>
      <c r="G100" s="177">
        <f t="shared" si="28"/>
        <v>0</v>
      </c>
      <c r="H100" s="176"/>
      <c r="I100" s="177">
        <f t="shared" si="29"/>
        <v>0</v>
      </c>
      <c r="J100" s="176"/>
      <c r="K100" s="177">
        <f t="shared" si="30"/>
        <v>0</v>
      </c>
      <c r="L100" s="177">
        <v>21</v>
      </c>
      <c r="M100" s="177">
        <f t="shared" si="31"/>
        <v>0</v>
      </c>
      <c r="N100" s="170">
        <v>9.0000000000000006E-5</v>
      </c>
      <c r="O100" s="170">
        <f t="shared" si="32"/>
        <v>9.0000000000000006E-5</v>
      </c>
      <c r="P100" s="170">
        <v>0</v>
      </c>
      <c r="Q100" s="170">
        <f t="shared" si="33"/>
        <v>0</v>
      </c>
      <c r="R100" s="170"/>
      <c r="S100" s="170"/>
      <c r="T100" s="171">
        <v>0</v>
      </c>
      <c r="U100" s="170">
        <f t="shared" si="34"/>
        <v>0</v>
      </c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173</v>
      </c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 x14ac:dyDescent="0.25">
      <c r="A101" s="161">
        <v>78</v>
      </c>
      <c r="B101" s="168" t="s">
        <v>288</v>
      </c>
      <c r="C101" s="197" t="s">
        <v>289</v>
      </c>
      <c r="D101" s="170" t="s">
        <v>122</v>
      </c>
      <c r="E101" s="174">
        <v>28</v>
      </c>
      <c r="F101" s="176"/>
      <c r="G101" s="177">
        <f t="shared" si="28"/>
        <v>0</v>
      </c>
      <c r="H101" s="176"/>
      <c r="I101" s="177">
        <f t="shared" si="29"/>
        <v>0</v>
      </c>
      <c r="J101" s="176"/>
      <c r="K101" s="177">
        <f t="shared" si="30"/>
        <v>0</v>
      </c>
      <c r="L101" s="177">
        <v>21</v>
      </c>
      <c r="M101" s="177">
        <f t="shared" si="31"/>
        <v>0</v>
      </c>
      <c r="N101" s="170">
        <v>9.0000000000000006E-5</v>
      </c>
      <c r="O101" s="170">
        <f t="shared" si="32"/>
        <v>2.5200000000000001E-3</v>
      </c>
      <c r="P101" s="170">
        <v>0</v>
      </c>
      <c r="Q101" s="170">
        <f t="shared" si="33"/>
        <v>0</v>
      </c>
      <c r="R101" s="170"/>
      <c r="S101" s="170"/>
      <c r="T101" s="171">
        <v>0.16400000000000001</v>
      </c>
      <c r="U101" s="170">
        <f t="shared" si="34"/>
        <v>4.59</v>
      </c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123</v>
      </c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outlineLevel="1" x14ac:dyDescent="0.25">
      <c r="A102" s="161">
        <v>79</v>
      </c>
      <c r="B102" s="168" t="s">
        <v>290</v>
      </c>
      <c r="C102" s="197" t="s">
        <v>291</v>
      </c>
      <c r="D102" s="170" t="s">
        <v>122</v>
      </c>
      <c r="E102" s="174">
        <v>3</v>
      </c>
      <c r="F102" s="176"/>
      <c r="G102" s="177">
        <f t="shared" si="28"/>
        <v>0</v>
      </c>
      <c r="H102" s="176"/>
      <c r="I102" s="177">
        <f t="shared" si="29"/>
        <v>0</v>
      </c>
      <c r="J102" s="176"/>
      <c r="K102" s="177">
        <f t="shared" si="30"/>
        <v>0</v>
      </c>
      <c r="L102" s="177">
        <v>21</v>
      </c>
      <c r="M102" s="177">
        <f t="shared" si="31"/>
        <v>0</v>
      </c>
      <c r="N102" s="170">
        <v>0</v>
      </c>
      <c r="O102" s="170">
        <f t="shared" si="32"/>
        <v>0</v>
      </c>
      <c r="P102" s="170">
        <v>0</v>
      </c>
      <c r="Q102" s="170">
        <f t="shared" si="33"/>
        <v>0</v>
      </c>
      <c r="R102" s="170"/>
      <c r="S102" s="170"/>
      <c r="T102" s="171">
        <v>0.22700000000000001</v>
      </c>
      <c r="U102" s="170">
        <f t="shared" si="34"/>
        <v>0.68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123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outlineLevel="1" x14ac:dyDescent="0.25">
      <c r="A103" s="161">
        <v>80</v>
      </c>
      <c r="B103" s="168" t="s">
        <v>292</v>
      </c>
      <c r="C103" s="197" t="s">
        <v>293</v>
      </c>
      <c r="D103" s="170" t="s">
        <v>122</v>
      </c>
      <c r="E103" s="174">
        <v>10</v>
      </c>
      <c r="F103" s="176"/>
      <c r="G103" s="177">
        <f t="shared" si="28"/>
        <v>0</v>
      </c>
      <c r="H103" s="176"/>
      <c r="I103" s="177">
        <f t="shared" si="29"/>
        <v>0</v>
      </c>
      <c r="J103" s="176"/>
      <c r="K103" s="177">
        <f t="shared" si="30"/>
        <v>0</v>
      </c>
      <c r="L103" s="177">
        <v>21</v>
      </c>
      <c r="M103" s="177">
        <f t="shared" si="31"/>
        <v>0</v>
      </c>
      <c r="N103" s="170">
        <v>9.0000000000000006E-5</v>
      </c>
      <c r="O103" s="170">
        <f t="shared" si="32"/>
        <v>8.9999999999999998E-4</v>
      </c>
      <c r="P103" s="170">
        <v>1.9E-3</v>
      </c>
      <c r="Q103" s="170">
        <f t="shared" si="33"/>
        <v>1.9E-2</v>
      </c>
      <c r="R103" s="170"/>
      <c r="S103" s="170"/>
      <c r="T103" s="171">
        <v>0.104</v>
      </c>
      <c r="U103" s="170">
        <f t="shared" si="34"/>
        <v>1.04</v>
      </c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123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 outlineLevel="1" x14ac:dyDescent="0.25">
      <c r="A104" s="161">
        <v>81</v>
      </c>
      <c r="B104" s="168" t="s">
        <v>294</v>
      </c>
      <c r="C104" s="197" t="s">
        <v>295</v>
      </c>
      <c r="D104" s="170" t="s">
        <v>122</v>
      </c>
      <c r="E104" s="174">
        <v>1</v>
      </c>
      <c r="F104" s="176"/>
      <c r="G104" s="177">
        <f t="shared" si="28"/>
        <v>0</v>
      </c>
      <c r="H104" s="176"/>
      <c r="I104" s="177">
        <f t="shared" si="29"/>
        <v>0</v>
      </c>
      <c r="J104" s="176"/>
      <c r="K104" s="177">
        <f t="shared" si="30"/>
        <v>0</v>
      </c>
      <c r="L104" s="177">
        <v>21</v>
      </c>
      <c r="M104" s="177">
        <f t="shared" si="31"/>
        <v>0</v>
      </c>
      <c r="N104" s="170">
        <v>6.9999999999999999E-4</v>
      </c>
      <c r="O104" s="170">
        <f t="shared" si="32"/>
        <v>6.9999999999999999E-4</v>
      </c>
      <c r="P104" s="170">
        <v>0</v>
      </c>
      <c r="Q104" s="170">
        <f t="shared" si="33"/>
        <v>0</v>
      </c>
      <c r="R104" s="170"/>
      <c r="S104" s="170"/>
      <c r="T104" s="171">
        <v>0.26900000000000002</v>
      </c>
      <c r="U104" s="170">
        <f t="shared" si="34"/>
        <v>0.27</v>
      </c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 t="s">
        <v>123</v>
      </c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</row>
    <row r="105" spans="1:60" outlineLevel="1" x14ac:dyDescent="0.25">
      <c r="A105" s="161">
        <v>82</v>
      </c>
      <c r="B105" s="168" t="s">
        <v>296</v>
      </c>
      <c r="C105" s="197" t="s">
        <v>297</v>
      </c>
      <c r="D105" s="170" t="s">
        <v>122</v>
      </c>
      <c r="E105" s="174">
        <v>2</v>
      </c>
      <c r="F105" s="176"/>
      <c r="G105" s="177">
        <f t="shared" si="28"/>
        <v>0</v>
      </c>
      <c r="H105" s="176"/>
      <c r="I105" s="177">
        <f t="shared" si="29"/>
        <v>0</v>
      </c>
      <c r="J105" s="176"/>
      <c r="K105" s="177">
        <f t="shared" si="30"/>
        <v>0</v>
      </c>
      <c r="L105" s="177">
        <v>21</v>
      </c>
      <c r="M105" s="177">
        <f t="shared" si="31"/>
        <v>0</v>
      </c>
      <c r="N105" s="170">
        <v>5.4000000000000001E-4</v>
      </c>
      <c r="O105" s="170">
        <f t="shared" si="32"/>
        <v>1.08E-3</v>
      </c>
      <c r="P105" s="170">
        <v>0</v>
      </c>
      <c r="Q105" s="170">
        <f t="shared" si="33"/>
        <v>0</v>
      </c>
      <c r="R105" s="170"/>
      <c r="S105" s="170"/>
      <c r="T105" s="171">
        <v>0.22700000000000001</v>
      </c>
      <c r="U105" s="170">
        <f t="shared" si="34"/>
        <v>0.45</v>
      </c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123</v>
      </c>
      <c r="AF105" s="160"/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0"/>
      <c r="BB105" s="160"/>
      <c r="BC105" s="160"/>
      <c r="BD105" s="160"/>
      <c r="BE105" s="160"/>
      <c r="BF105" s="160"/>
      <c r="BG105" s="160"/>
      <c r="BH105" s="160"/>
    </row>
    <row r="106" spans="1:60" outlineLevel="1" x14ac:dyDescent="0.25">
      <c r="A106" s="161">
        <v>83</v>
      </c>
      <c r="B106" s="168" t="s">
        <v>298</v>
      </c>
      <c r="C106" s="197" t="s">
        <v>299</v>
      </c>
      <c r="D106" s="170" t="s">
        <v>122</v>
      </c>
      <c r="E106" s="174">
        <v>8</v>
      </c>
      <c r="F106" s="176"/>
      <c r="G106" s="177">
        <f t="shared" si="28"/>
        <v>0</v>
      </c>
      <c r="H106" s="176"/>
      <c r="I106" s="177">
        <f t="shared" si="29"/>
        <v>0</v>
      </c>
      <c r="J106" s="176"/>
      <c r="K106" s="177">
        <f t="shared" si="30"/>
        <v>0</v>
      </c>
      <c r="L106" s="177">
        <v>21</v>
      </c>
      <c r="M106" s="177">
        <f t="shared" si="31"/>
        <v>0</v>
      </c>
      <c r="N106" s="170">
        <v>5.5000000000000003E-4</v>
      </c>
      <c r="O106" s="170">
        <f t="shared" si="32"/>
        <v>4.4000000000000003E-3</v>
      </c>
      <c r="P106" s="170">
        <v>0</v>
      </c>
      <c r="Q106" s="170">
        <f t="shared" si="33"/>
        <v>0</v>
      </c>
      <c r="R106" s="170"/>
      <c r="S106" s="170"/>
      <c r="T106" s="171">
        <v>0.22700000000000001</v>
      </c>
      <c r="U106" s="170">
        <f t="shared" si="34"/>
        <v>1.82</v>
      </c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123</v>
      </c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outlineLevel="1" x14ac:dyDescent="0.25">
      <c r="A107" s="161">
        <v>84</v>
      </c>
      <c r="B107" s="168" t="s">
        <v>300</v>
      </c>
      <c r="C107" s="197" t="s">
        <v>301</v>
      </c>
      <c r="D107" s="170" t="s">
        <v>122</v>
      </c>
      <c r="E107" s="174">
        <v>10</v>
      </c>
      <c r="F107" s="176"/>
      <c r="G107" s="177">
        <f t="shared" si="28"/>
        <v>0</v>
      </c>
      <c r="H107" s="176"/>
      <c r="I107" s="177">
        <f t="shared" si="29"/>
        <v>0</v>
      </c>
      <c r="J107" s="176"/>
      <c r="K107" s="177">
        <f t="shared" si="30"/>
        <v>0</v>
      </c>
      <c r="L107" s="177">
        <v>21</v>
      </c>
      <c r="M107" s="177">
        <f t="shared" si="31"/>
        <v>0</v>
      </c>
      <c r="N107" s="170">
        <v>2.4000000000000001E-4</v>
      </c>
      <c r="O107" s="170">
        <f t="shared" si="32"/>
        <v>2.3999999999999998E-3</v>
      </c>
      <c r="P107" s="170">
        <v>0</v>
      </c>
      <c r="Q107" s="170">
        <f t="shared" si="33"/>
        <v>0</v>
      </c>
      <c r="R107" s="170"/>
      <c r="S107" s="170"/>
      <c r="T107" s="171">
        <v>8.2000000000000003E-2</v>
      </c>
      <c r="U107" s="170">
        <f t="shared" si="34"/>
        <v>0.82</v>
      </c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123</v>
      </c>
      <c r="AF107" s="160"/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outlineLevel="1" x14ac:dyDescent="0.25">
      <c r="A108" s="161">
        <v>85</v>
      </c>
      <c r="B108" s="168" t="s">
        <v>302</v>
      </c>
      <c r="C108" s="197" t="s">
        <v>303</v>
      </c>
      <c r="D108" s="170" t="s">
        <v>122</v>
      </c>
      <c r="E108" s="174">
        <v>10</v>
      </c>
      <c r="F108" s="176"/>
      <c r="G108" s="177">
        <f t="shared" si="28"/>
        <v>0</v>
      </c>
      <c r="H108" s="176"/>
      <c r="I108" s="177">
        <f t="shared" si="29"/>
        <v>0</v>
      </c>
      <c r="J108" s="176"/>
      <c r="K108" s="177">
        <f t="shared" si="30"/>
        <v>0</v>
      </c>
      <c r="L108" s="177">
        <v>21</v>
      </c>
      <c r="M108" s="177">
        <f t="shared" si="31"/>
        <v>0</v>
      </c>
      <c r="N108" s="170">
        <v>0</v>
      </c>
      <c r="O108" s="170">
        <f t="shared" si="32"/>
        <v>0</v>
      </c>
      <c r="P108" s="170">
        <v>0</v>
      </c>
      <c r="Q108" s="170">
        <f t="shared" si="33"/>
        <v>0</v>
      </c>
      <c r="R108" s="170"/>
      <c r="S108" s="170"/>
      <c r="T108" s="171">
        <v>0.16500000000000001</v>
      </c>
      <c r="U108" s="170">
        <f t="shared" si="34"/>
        <v>1.65</v>
      </c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 t="s">
        <v>123</v>
      </c>
      <c r="AF108" s="160"/>
      <c r="AG108" s="160"/>
      <c r="AH108" s="160"/>
      <c r="AI108" s="160"/>
      <c r="AJ108" s="160"/>
      <c r="AK108" s="160"/>
      <c r="AL108" s="160"/>
      <c r="AM108" s="160"/>
      <c r="AN108" s="160"/>
      <c r="AO108" s="160"/>
      <c r="AP108" s="160"/>
      <c r="AQ108" s="160"/>
      <c r="AR108" s="160"/>
      <c r="AS108" s="160"/>
      <c r="AT108" s="160"/>
      <c r="AU108" s="160"/>
      <c r="AV108" s="160"/>
      <c r="AW108" s="160"/>
      <c r="AX108" s="160"/>
      <c r="AY108" s="160"/>
      <c r="AZ108" s="160"/>
      <c r="BA108" s="160"/>
      <c r="BB108" s="160"/>
      <c r="BC108" s="160"/>
      <c r="BD108" s="160"/>
      <c r="BE108" s="160"/>
      <c r="BF108" s="160"/>
      <c r="BG108" s="160"/>
      <c r="BH108" s="160"/>
    </row>
    <row r="109" spans="1:60" outlineLevel="1" x14ac:dyDescent="0.25">
      <c r="A109" s="161">
        <v>86</v>
      </c>
      <c r="B109" s="168" t="s">
        <v>304</v>
      </c>
      <c r="C109" s="197" t="s">
        <v>305</v>
      </c>
      <c r="D109" s="170" t="s">
        <v>158</v>
      </c>
      <c r="E109" s="174">
        <v>0.2</v>
      </c>
      <c r="F109" s="176"/>
      <c r="G109" s="177">
        <f t="shared" si="28"/>
        <v>0</v>
      </c>
      <c r="H109" s="176"/>
      <c r="I109" s="177">
        <f t="shared" si="29"/>
        <v>0</v>
      </c>
      <c r="J109" s="176"/>
      <c r="K109" s="177">
        <f t="shared" si="30"/>
        <v>0</v>
      </c>
      <c r="L109" s="177">
        <v>21</v>
      </c>
      <c r="M109" s="177">
        <f t="shared" si="31"/>
        <v>0</v>
      </c>
      <c r="N109" s="170">
        <v>0</v>
      </c>
      <c r="O109" s="170">
        <f t="shared" si="32"/>
        <v>0</v>
      </c>
      <c r="P109" s="170">
        <v>0</v>
      </c>
      <c r="Q109" s="170">
        <f t="shared" si="33"/>
        <v>0</v>
      </c>
      <c r="R109" s="170"/>
      <c r="S109" s="170"/>
      <c r="T109" s="171">
        <v>2.5750000000000002</v>
      </c>
      <c r="U109" s="170">
        <f t="shared" si="34"/>
        <v>0.52</v>
      </c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123</v>
      </c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 x14ac:dyDescent="0.25">
      <c r="A110" s="162" t="s">
        <v>118</v>
      </c>
      <c r="B110" s="169" t="s">
        <v>85</v>
      </c>
      <c r="C110" s="198" t="s">
        <v>86</v>
      </c>
      <c r="D110" s="172"/>
      <c r="E110" s="175"/>
      <c r="F110" s="178"/>
      <c r="G110" s="178">
        <f>SUMIF(AE111:AE128,"&lt;&gt;NOR",G111:G128)</f>
        <v>0</v>
      </c>
      <c r="H110" s="178"/>
      <c r="I110" s="178">
        <f>SUM(I111:I128)</f>
        <v>0</v>
      </c>
      <c r="J110" s="178"/>
      <c r="K110" s="178">
        <f>SUM(K111:K128)</f>
        <v>0</v>
      </c>
      <c r="L110" s="178"/>
      <c r="M110" s="178">
        <f>SUM(M111:M128)</f>
        <v>0</v>
      </c>
      <c r="N110" s="172"/>
      <c r="O110" s="172">
        <f>SUM(O111:O128)</f>
        <v>1.16971</v>
      </c>
      <c r="P110" s="172"/>
      <c r="Q110" s="172">
        <f>SUM(Q111:Q128)</f>
        <v>4.8587999999999996</v>
      </c>
      <c r="R110" s="172"/>
      <c r="S110" s="172"/>
      <c r="T110" s="173"/>
      <c r="U110" s="172">
        <f>SUM(U111:U128)</f>
        <v>78.339999999999989</v>
      </c>
      <c r="AE110" t="s">
        <v>119</v>
      </c>
    </row>
    <row r="111" spans="1:60" outlineLevel="1" x14ac:dyDescent="0.25">
      <c r="A111" s="161">
        <v>87</v>
      </c>
      <c r="B111" s="168" t="s">
        <v>306</v>
      </c>
      <c r="C111" s="197" t="s">
        <v>307</v>
      </c>
      <c r="D111" s="170" t="s">
        <v>122</v>
      </c>
      <c r="E111" s="174">
        <v>6</v>
      </c>
      <c r="F111" s="176"/>
      <c r="G111" s="177">
        <f t="shared" ref="G111:G128" si="35">ROUND(E111*F111,2)</f>
        <v>0</v>
      </c>
      <c r="H111" s="176"/>
      <c r="I111" s="177">
        <f t="shared" ref="I111:I128" si="36">ROUND(E111*H111,2)</f>
        <v>0</v>
      </c>
      <c r="J111" s="176"/>
      <c r="K111" s="177">
        <f t="shared" ref="K111:K128" si="37">ROUND(E111*J111,2)</f>
        <v>0</v>
      </c>
      <c r="L111" s="177">
        <v>21</v>
      </c>
      <c r="M111" s="177">
        <f t="shared" ref="M111:M128" si="38">G111*(1+L111/100)</f>
        <v>0</v>
      </c>
      <c r="N111" s="170">
        <v>3.6299999999999999E-2</v>
      </c>
      <c r="O111" s="170">
        <f t="shared" ref="O111:O128" si="39">ROUND(E111*N111,5)</f>
        <v>0.21779999999999999</v>
      </c>
      <c r="P111" s="170">
        <v>0</v>
      </c>
      <c r="Q111" s="170">
        <f t="shared" ref="Q111:Q128" si="40">ROUND(E111*P111,5)</f>
        <v>0</v>
      </c>
      <c r="R111" s="170"/>
      <c r="S111" s="170"/>
      <c r="T111" s="171">
        <v>0.95299999999999996</v>
      </c>
      <c r="U111" s="170">
        <f t="shared" ref="U111:U128" si="41">ROUND(E111*T111,2)</f>
        <v>5.72</v>
      </c>
      <c r="V111" s="160"/>
      <c r="W111" s="160"/>
      <c r="X111" s="160"/>
      <c r="Y111" s="160"/>
      <c r="Z111" s="160"/>
      <c r="AA111" s="160"/>
      <c r="AB111" s="160"/>
      <c r="AC111" s="160"/>
      <c r="AD111" s="160"/>
      <c r="AE111" s="160" t="s">
        <v>123</v>
      </c>
      <c r="AF111" s="160"/>
      <c r="AG111" s="160"/>
      <c r="AH111" s="160"/>
      <c r="AI111" s="160"/>
      <c r="AJ111" s="160"/>
      <c r="AK111" s="160"/>
      <c r="AL111" s="160"/>
      <c r="AM111" s="160"/>
      <c r="AN111" s="160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60"/>
      <c r="BA111" s="160"/>
      <c r="BB111" s="160"/>
      <c r="BC111" s="160"/>
      <c r="BD111" s="160"/>
      <c r="BE111" s="160"/>
      <c r="BF111" s="160"/>
      <c r="BG111" s="160"/>
      <c r="BH111" s="160"/>
    </row>
    <row r="112" spans="1:60" outlineLevel="1" x14ac:dyDescent="0.25">
      <c r="A112" s="161">
        <v>88</v>
      </c>
      <c r="B112" s="168" t="s">
        <v>308</v>
      </c>
      <c r="C112" s="197" t="s">
        <v>309</v>
      </c>
      <c r="D112" s="170" t="s">
        <v>122</v>
      </c>
      <c r="E112" s="174">
        <v>1</v>
      </c>
      <c r="F112" s="176"/>
      <c r="G112" s="177">
        <f t="shared" si="35"/>
        <v>0</v>
      </c>
      <c r="H112" s="176"/>
      <c r="I112" s="177">
        <f t="shared" si="36"/>
        <v>0</v>
      </c>
      <c r="J112" s="176"/>
      <c r="K112" s="177">
        <f t="shared" si="37"/>
        <v>0</v>
      </c>
      <c r="L112" s="177">
        <v>21</v>
      </c>
      <c r="M112" s="177">
        <f t="shared" si="38"/>
        <v>0</v>
      </c>
      <c r="N112" s="170">
        <v>5.0819999999999997E-2</v>
      </c>
      <c r="O112" s="170">
        <f t="shared" si="39"/>
        <v>5.0819999999999997E-2</v>
      </c>
      <c r="P112" s="170">
        <v>0</v>
      </c>
      <c r="Q112" s="170">
        <f t="shared" si="40"/>
        <v>0</v>
      </c>
      <c r="R112" s="170"/>
      <c r="S112" s="170"/>
      <c r="T112" s="171">
        <v>1.008</v>
      </c>
      <c r="U112" s="170">
        <f t="shared" si="41"/>
        <v>1.01</v>
      </c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 t="s">
        <v>123</v>
      </c>
      <c r="AF112" s="160"/>
      <c r="AG112" s="160"/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0"/>
      <c r="BB112" s="160"/>
      <c r="BC112" s="160"/>
      <c r="BD112" s="160"/>
      <c r="BE112" s="160"/>
      <c r="BF112" s="160"/>
      <c r="BG112" s="160"/>
      <c r="BH112" s="160"/>
    </row>
    <row r="113" spans="1:60" outlineLevel="1" x14ac:dyDescent="0.25">
      <c r="A113" s="161">
        <v>89</v>
      </c>
      <c r="B113" s="168" t="s">
        <v>310</v>
      </c>
      <c r="C113" s="197" t="s">
        <v>311</v>
      </c>
      <c r="D113" s="170" t="s">
        <v>122</v>
      </c>
      <c r="E113" s="174">
        <v>6</v>
      </c>
      <c r="F113" s="176"/>
      <c r="G113" s="177">
        <f t="shared" si="35"/>
        <v>0</v>
      </c>
      <c r="H113" s="176"/>
      <c r="I113" s="177">
        <f t="shared" si="36"/>
        <v>0</v>
      </c>
      <c r="J113" s="176"/>
      <c r="K113" s="177">
        <f t="shared" si="37"/>
        <v>0</v>
      </c>
      <c r="L113" s="177">
        <v>21</v>
      </c>
      <c r="M113" s="177">
        <f t="shared" si="38"/>
        <v>0</v>
      </c>
      <c r="N113" s="170">
        <v>5.808E-2</v>
      </c>
      <c r="O113" s="170">
        <f t="shared" si="39"/>
        <v>0.34848000000000001</v>
      </c>
      <c r="P113" s="170">
        <v>0</v>
      </c>
      <c r="Q113" s="170">
        <f t="shared" si="40"/>
        <v>0</v>
      </c>
      <c r="R113" s="170"/>
      <c r="S113" s="170"/>
      <c r="T113" s="171">
        <v>1.127</v>
      </c>
      <c r="U113" s="170">
        <f t="shared" si="41"/>
        <v>6.76</v>
      </c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 t="s">
        <v>123</v>
      </c>
      <c r="AF113" s="160"/>
      <c r="AG113" s="160"/>
      <c r="AH113" s="160"/>
      <c r="AI113" s="160"/>
      <c r="AJ113" s="160"/>
      <c r="AK113" s="160"/>
      <c r="AL113" s="160"/>
      <c r="AM113" s="160"/>
      <c r="AN113" s="160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60"/>
      <c r="BA113" s="160"/>
      <c r="BB113" s="160"/>
      <c r="BC113" s="160"/>
      <c r="BD113" s="160"/>
      <c r="BE113" s="160"/>
      <c r="BF113" s="160"/>
      <c r="BG113" s="160"/>
      <c r="BH113" s="160"/>
    </row>
    <row r="114" spans="1:60" outlineLevel="1" x14ac:dyDescent="0.25">
      <c r="A114" s="161">
        <v>90</v>
      </c>
      <c r="B114" s="168" t="s">
        <v>312</v>
      </c>
      <c r="C114" s="197" t="s">
        <v>313</v>
      </c>
      <c r="D114" s="170" t="s">
        <v>122</v>
      </c>
      <c r="E114" s="174">
        <v>1</v>
      </c>
      <c r="F114" s="176"/>
      <c r="G114" s="177">
        <f t="shared" si="35"/>
        <v>0</v>
      </c>
      <c r="H114" s="176"/>
      <c r="I114" s="177">
        <f t="shared" si="36"/>
        <v>0</v>
      </c>
      <c r="J114" s="176"/>
      <c r="K114" s="177">
        <f t="shared" si="37"/>
        <v>0</v>
      </c>
      <c r="L114" s="177">
        <v>21</v>
      </c>
      <c r="M114" s="177">
        <f t="shared" si="38"/>
        <v>0</v>
      </c>
      <c r="N114" s="170">
        <v>2.1780000000000001E-2</v>
      </c>
      <c r="O114" s="170">
        <f t="shared" si="39"/>
        <v>2.1780000000000001E-2</v>
      </c>
      <c r="P114" s="170">
        <v>0</v>
      </c>
      <c r="Q114" s="170">
        <f t="shared" si="40"/>
        <v>0</v>
      </c>
      <c r="R114" s="170"/>
      <c r="S114" s="170"/>
      <c r="T114" s="171">
        <v>0.92900000000000005</v>
      </c>
      <c r="U114" s="170">
        <f t="shared" si="41"/>
        <v>0.93</v>
      </c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 t="s">
        <v>123</v>
      </c>
      <c r="AF114" s="160"/>
      <c r="AG114" s="160"/>
      <c r="AH114" s="160"/>
      <c r="AI114" s="160"/>
      <c r="AJ114" s="160"/>
      <c r="AK114" s="160"/>
      <c r="AL114" s="160"/>
      <c r="AM114" s="160"/>
      <c r="AN114" s="160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60"/>
      <c r="BA114" s="160"/>
      <c r="BB114" s="160"/>
      <c r="BC114" s="160"/>
      <c r="BD114" s="160"/>
      <c r="BE114" s="160"/>
      <c r="BF114" s="160"/>
      <c r="BG114" s="160"/>
      <c r="BH114" s="160"/>
    </row>
    <row r="115" spans="1:60" outlineLevel="1" x14ac:dyDescent="0.25">
      <c r="A115" s="161">
        <v>91</v>
      </c>
      <c r="B115" s="168" t="s">
        <v>314</v>
      </c>
      <c r="C115" s="197" t="s">
        <v>315</v>
      </c>
      <c r="D115" s="170" t="s">
        <v>122</v>
      </c>
      <c r="E115" s="174">
        <v>1</v>
      </c>
      <c r="F115" s="176"/>
      <c r="G115" s="177">
        <f t="shared" si="35"/>
        <v>0</v>
      </c>
      <c r="H115" s="176"/>
      <c r="I115" s="177">
        <f t="shared" si="36"/>
        <v>0</v>
      </c>
      <c r="J115" s="176"/>
      <c r="K115" s="177">
        <f t="shared" si="37"/>
        <v>0</v>
      </c>
      <c r="L115" s="177">
        <v>21</v>
      </c>
      <c r="M115" s="177">
        <f t="shared" si="38"/>
        <v>0</v>
      </c>
      <c r="N115" s="170">
        <v>8.8160000000000002E-2</v>
      </c>
      <c r="O115" s="170">
        <f t="shared" si="39"/>
        <v>8.8160000000000002E-2</v>
      </c>
      <c r="P115" s="170">
        <v>0</v>
      </c>
      <c r="Q115" s="170">
        <f t="shared" si="40"/>
        <v>0</v>
      </c>
      <c r="R115" s="170"/>
      <c r="S115" s="170"/>
      <c r="T115" s="171">
        <v>1.3360000000000001</v>
      </c>
      <c r="U115" s="170">
        <f t="shared" si="41"/>
        <v>1.34</v>
      </c>
      <c r="V115" s="160"/>
      <c r="W115" s="160"/>
      <c r="X115" s="160"/>
      <c r="Y115" s="160"/>
      <c r="Z115" s="160"/>
      <c r="AA115" s="160"/>
      <c r="AB115" s="160"/>
      <c r="AC115" s="160"/>
      <c r="AD115" s="160"/>
      <c r="AE115" s="160" t="s">
        <v>123</v>
      </c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0"/>
      <c r="AW115" s="160"/>
      <c r="AX115" s="160"/>
      <c r="AY115" s="160"/>
      <c r="AZ115" s="160"/>
      <c r="BA115" s="160"/>
      <c r="BB115" s="160"/>
      <c r="BC115" s="160"/>
      <c r="BD115" s="160"/>
      <c r="BE115" s="160"/>
      <c r="BF115" s="160"/>
      <c r="BG115" s="160"/>
      <c r="BH115" s="160"/>
    </row>
    <row r="116" spans="1:60" outlineLevel="1" x14ac:dyDescent="0.25">
      <c r="A116" s="161">
        <v>92</v>
      </c>
      <c r="B116" s="168" t="s">
        <v>316</v>
      </c>
      <c r="C116" s="197" t="s">
        <v>317</v>
      </c>
      <c r="D116" s="170" t="s">
        <v>122</v>
      </c>
      <c r="E116" s="174">
        <v>1</v>
      </c>
      <c r="F116" s="176"/>
      <c r="G116" s="177">
        <f t="shared" si="35"/>
        <v>0</v>
      </c>
      <c r="H116" s="176"/>
      <c r="I116" s="177">
        <f t="shared" si="36"/>
        <v>0</v>
      </c>
      <c r="J116" s="176"/>
      <c r="K116" s="177">
        <f t="shared" si="37"/>
        <v>0</v>
      </c>
      <c r="L116" s="177">
        <v>21</v>
      </c>
      <c r="M116" s="177">
        <f t="shared" si="38"/>
        <v>0</v>
      </c>
      <c r="N116" s="170">
        <v>7.2599999999999998E-2</v>
      </c>
      <c r="O116" s="170">
        <f t="shared" si="39"/>
        <v>7.2599999999999998E-2</v>
      </c>
      <c r="P116" s="170">
        <v>0</v>
      </c>
      <c r="Q116" s="170">
        <f t="shared" si="40"/>
        <v>0</v>
      </c>
      <c r="R116" s="170"/>
      <c r="S116" s="170"/>
      <c r="T116" s="171">
        <v>1.1964999999999999</v>
      </c>
      <c r="U116" s="170">
        <f t="shared" si="41"/>
        <v>1.2</v>
      </c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 t="s">
        <v>123</v>
      </c>
      <c r="AF116" s="160"/>
      <c r="AG116" s="160"/>
      <c r="AH116" s="160"/>
      <c r="AI116" s="160"/>
      <c r="AJ116" s="160"/>
      <c r="AK116" s="160"/>
      <c r="AL116" s="160"/>
      <c r="AM116" s="160"/>
      <c r="AN116" s="160"/>
      <c r="AO116" s="160"/>
      <c r="AP116" s="160"/>
      <c r="AQ116" s="160"/>
      <c r="AR116" s="160"/>
      <c r="AS116" s="160"/>
      <c r="AT116" s="160"/>
      <c r="AU116" s="160"/>
      <c r="AV116" s="160"/>
      <c r="AW116" s="160"/>
      <c r="AX116" s="160"/>
      <c r="AY116" s="160"/>
      <c r="AZ116" s="160"/>
      <c r="BA116" s="160"/>
      <c r="BB116" s="160"/>
      <c r="BC116" s="160"/>
      <c r="BD116" s="160"/>
      <c r="BE116" s="160"/>
      <c r="BF116" s="160"/>
      <c r="BG116" s="160"/>
      <c r="BH116" s="160"/>
    </row>
    <row r="117" spans="1:60" outlineLevel="1" x14ac:dyDescent="0.25">
      <c r="A117" s="161">
        <v>93</v>
      </c>
      <c r="B117" s="168" t="s">
        <v>318</v>
      </c>
      <c r="C117" s="197" t="s">
        <v>319</v>
      </c>
      <c r="D117" s="170" t="s">
        <v>133</v>
      </c>
      <c r="E117" s="174">
        <v>50</v>
      </c>
      <c r="F117" s="176"/>
      <c r="G117" s="177">
        <f t="shared" si="35"/>
        <v>0</v>
      </c>
      <c r="H117" s="176"/>
      <c r="I117" s="177">
        <f t="shared" si="36"/>
        <v>0</v>
      </c>
      <c r="J117" s="176"/>
      <c r="K117" s="177">
        <f t="shared" si="37"/>
        <v>0</v>
      </c>
      <c r="L117" s="177">
        <v>21</v>
      </c>
      <c r="M117" s="177">
        <f t="shared" si="38"/>
        <v>0</v>
      </c>
      <c r="N117" s="170">
        <v>0</v>
      </c>
      <c r="O117" s="170">
        <f t="shared" si="39"/>
        <v>0</v>
      </c>
      <c r="P117" s="170">
        <v>0</v>
      </c>
      <c r="Q117" s="170">
        <f t="shared" si="40"/>
        <v>0</v>
      </c>
      <c r="R117" s="170"/>
      <c r="S117" s="170"/>
      <c r="T117" s="171">
        <v>2.5999999999999999E-2</v>
      </c>
      <c r="U117" s="170">
        <f t="shared" si="41"/>
        <v>1.3</v>
      </c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 t="s">
        <v>123</v>
      </c>
      <c r="AF117" s="160"/>
      <c r="AG117" s="160"/>
      <c r="AH117" s="160"/>
      <c r="AI117" s="160"/>
      <c r="AJ117" s="160"/>
      <c r="AK117" s="160"/>
      <c r="AL117" s="160"/>
      <c r="AM117" s="160"/>
      <c r="AN117" s="160"/>
      <c r="AO117" s="160"/>
      <c r="AP117" s="160"/>
      <c r="AQ117" s="160"/>
      <c r="AR117" s="160"/>
      <c r="AS117" s="160"/>
      <c r="AT117" s="160"/>
      <c r="AU117" s="160"/>
      <c r="AV117" s="160"/>
      <c r="AW117" s="160"/>
      <c r="AX117" s="160"/>
      <c r="AY117" s="160"/>
      <c r="AZ117" s="160"/>
      <c r="BA117" s="160"/>
      <c r="BB117" s="160"/>
      <c r="BC117" s="160"/>
      <c r="BD117" s="160"/>
      <c r="BE117" s="160"/>
      <c r="BF117" s="160"/>
      <c r="BG117" s="160"/>
      <c r="BH117" s="160"/>
    </row>
    <row r="118" spans="1:60" outlineLevel="1" x14ac:dyDescent="0.25">
      <c r="A118" s="161">
        <v>94</v>
      </c>
      <c r="B118" s="168" t="s">
        <v>316</v>
      </c>
      <c r="C118" s="197" t="s">
        <v>317</v>
      </c>
      <c r="D118" s="170" t="s">
        <v>122</v>
      </c>
      <c r="E118" s="174">
        <v>2</v>
      </c>
      <c r="F118" s="176"/>
      <c r="G118" s="177">
        <f t="shared" si="35"/>
        <v>0</v>
      </c>
      <c r="H118" s="176"/>
      <c r="I118" s="177">
        <f t="shared" si="36"/>
        <v>0</v>
      </c>
      <c r="J118" s="176"/>
      <c r="K118" s="177">
        <f t="shared" si="37"/>
        <v>0</v>
      </c>
      <c r="L118" s="177">
        <v>21</v>
      </c>
      <c r="M118" s="177">
        <f t="shared" si="38"/>
        <v>0</v>
      </c>
      <c r="N118" s="170">
        <v>7.2599999999999998E-2</v>
      </c>
      <c r="O118" s="170">
        <f t="shared" si="39"/>
        <v>0.1452</v>
      </c>
      <c r="P118" s="170">
        <v>0</v>
      </c>
      <c r="Q118" s="170">
        <f t="shared" si="40"/>
        <v>0</v>
      </c>
      <c r="R118" s="170"/>
      <c r="S118" s="170"/>
      <c r="T118" s="171">
        <v>1.1964999999999999</v>
      </c>
      <c r="U118" s="170">
        <f t="shared" si="41"/>
        <v>2.39</v>
      </c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 t="s">
        <v>123</v>
      </c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</row>
    <row r="119" spans="1:60" outlineLevel="1" x14ac:dyDescent="0.25">
      <c r="A119" s="161">
        <v>95</v>
      </c>
      <c r="B119" s="168" t="s">
        <v>320</v>
      </c>
      <c r="C119" s="197" t="s">
        <v>321</v>
      </c>
      <c r="D119" s="170" t="s">
        <v>122</v>
      </c>
      <c r="E119" s="174">
        <v>5</v>
      </c>
      <c r="F119" s="176"/>
      <c r="G119" s="177">
        <f t="shared" si="35"/>
        <v>0</v>
      </c>
      <c r="H119" s="176"/>
      <c r="I119" s="177">
        <f t="shared" si="36"/>
        <v>0</v>
      </c>
      <c r="J119" s="176"/>
      <c r="K119" s="177">
        <f t="shared" si="37"/>
        <v>0</v>
      </c>
      <c r="L119" s="177">
        <v>21</v>
      </c>
      <c r="M119" s="177">
        <f t="shared" si="38"/>
        <v>0</v>
      </c>
      <c r="N119" s="170">
        <v>1.2999999999999999E-4</v>
      </c>
      <c r="O119" s="170">
        <f t="shared" si="39"/>
        <v>6.4999999999999997E-4</v>
      </c>
      <c r="P119" s="170">
        <v>0</v>
      </c>
      <c r="Q119" s="170">
        <f t="shared" si="40"/>
        <v>0</v>
      </c>
      <c r="R119" s="170"/>
      <c r="S119" s="170"/>
      <c r="T119" s="171">
        <v>0.26800000000000002</v>
      </c>
      <c r="U119" s="170">
        <f t="shared" si="41"/>
        <v>1.34</v>
      </c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 t="s">
        <v>123</v>
      </c>
      <c r="AF119" s="160"/>
      <c r="AG119" s="160"/>
      <c r="AH119" s="160"/>
      <c r="AI119" s="160"/>
      <c r="AJ119" s="160"/>
      <c r="AK119" s="160"/>
      <c r="AL119" s="160"/>
      <c r="AM119" s="160"/>
      <c r="AN119" s="160"/>
      <c r="AO119" s="160"/>
      <c r="AP119" s="160"/>
      <c r="AQ119" s="160"/>
      <c r="AR119" s="160"/>
      <c r="AS119" s="160"/>
      <c r="AT119" s="160"/>
      <c r="AU119" s="160"/>
      <c r="AV119" s="160"/>
      <c r="AW119" s="160"/>
      <c r="AX119" s="160"/>
      <c r="AY119" s="160"/>
      <c r="AZ119" s="160"/>
      <c r="BA119" s="160"/>
      <c r="BB119" s="160"/>
      <c r="BC119" s="160"/>
      <c r="BD119" s="160"/>
      <c r="BE119" s="160"/>
      <c r="BF119" s="160"/>
      <c r="BG119" s="160"/>
      <c r="BH119" s="160"/>
    </row>
    <row r="120" spans="1:60" outlineLevel="1" x14ac:dyDescent="0.25">
      <c r="A120" s="161">
        <v>96</v>
      </c>
      <c r="B120" s="168" t="s">
        <v>322</v>
      </c>
      <c r="C120" s="197" t="s">
        <v>323</v>
      </c>
      <c r="D120" s="170" t="s">
        <v>122</v>
      </c>
      <c r="E120" s="174">
        <v>2</v>
      </c>
      <c r="F120" s="176"/>
      <c r="G120" s="177">
        <f t="shared" si="35"/>
        <v>0</v>
      </c>
      <c r="H120" s="176"/>
      <c r="I120" s="177">
        <f t="shared" si="36"/>
        <v>0</v>
      </c>
      <c r="J120" s="176"/>
      <c r="K120" s="177">
        <f t="shared" si="37"/>
        <v>0</v>
      </c>
      <c r="L120" s="177">
        <v>21</v>
      </c>
      <c r="M120" s="177">
        <f t="shared" si="38"/>
        <v>0</v>
      </c>
      <c r="N120" s="170">
        <v>9.4380000000000006E-2</v>
      </c>
      <c r="O120" s="170">
        <f t="shared" si="39"/>
        <v>0.18876000000000001</v>
      </c>
      <c r="P120" s="170">
        <v>0</v>
      </c>
      <c r="Q120" s="170">
        <f t="shared" si="40"/>
        <v>0</v>
      </c>
      <c r="R120" s="170"/>
      <c r="S120" s="170"/>
      <c r="T120" s="171">
        <v>1.3305</v>
      </c>
      <c r="U120" s="170">
        <f t="shared" si="41"/>
        <v>2.66</v>
      </c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 t="s">
        <v>123</v>
      </c>
      <c r="AF120" s="160"/>
      <c r="AG120" s="160"/>
      <c r="AH120" s="160"/>
      <c r="AI120" s="160"/>
      <c r="AJ120" s="160"/>
      <c r="AK120" s="160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60"/>
      <c r="BA120" s="160"/>
      <c r="BB120" s="160"/>
      <c r="BC120" s="160"/>
      <c r="BD120" s="160"/>
      <c r="BE120" s="160"/>
      <c r="BF120" s="160"/>
      <c r="BG120" s="160"/>
      <c r="BH120" s="160"/>
    </row>
    <row r="121" spans="1:60" outlineLevel="1" x14ac:dyDescent="0.25">
      <c r="A121" s="161">
        <v>97</v>
      </c>
      <c r="B121" s="168" t="s">
        <v>324</v>
      </c>
      <c r="C121" s="197" t="s">
        <v>325</v>
      </c>
      <c r="D121" s="170" t="s">
        <v>122</v>
      </c>
      <c r="E121" s="174">
        <v>2</v>
      </c>
      <c r="F121" s="176"/>
      <c r="G121" s="177">
        <f t="shared" si="35"/>
        <v>0</v>
      </c>
      <c r="H121" s="176"/>
      <c r="I121" s="177">
        <f t="shared" si="36"/>
        <v>0</v>
      </c>
      <c r="J121" s="176"/>
      <c r="K121" s="177">
        <f t="shared" si="37"/>
        <v>0</v>
      </c>
      <c r="L121" s="177">
        <v>21</v>
      </c>
      <c r="M121" s="177">
        <f t="shared" si="38"/>
        <v>0</v>
      </c>
      <c r="N121" s="170">
        <v>8.9300000000000004E-3</v>
      </c>
      <c r="O121" s="170">
        <f t="shared" si="39"/>
        <v>1.7860000000000001E-2</v>
      </c>
      <c r="P121" s="170">
        <v>0</v>
      </c>
      <c r="Q121" s="170">
        <f t="shared" si="40"/>
        <v>0</v>
      </c>
      <c r="R121" s="170"/>
      <c r="S121" s="170"/>
      <c r="T121" s="171">
        <v>0.84799999999999998</v>
      </c>
      <c r="U121" s="170">
        <f t="shared" si="41"/>
        <v>1.7</v>
      </c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 t="s">
        <v>123</v>
      </c>
      <c r="AF121" s="160"/>
      <c r="AG121" s="160"/>
      <c r="AH121" s="160"/>
      <c r="AI121" s="160"/>
      <c r="AJ121" s="160"/>
      <c r="AK121" s="160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60"/>
      <c r="BA121" s="160"/>
      <c r="BB121" s="160"/>
      <c r="BC121" s="160"/>
      <c r="BD121" s="160"/>
      <c r="BE121" s="160"/>
      <c r="BF121" s="160"/>
      <c r="BG121" s="160"/>
      <c r="BH121" s="160"/>
    </row>
    <row r="122" spans="1:60" outlineLevel="1" x14ac:dyDescent="0.25">
      <c r="A122" s="161">
        <v>98</v>
      </c>
      <c r="B122" s="168" t="s">
        <v>326</v>
      </c>
      <c r="C122" s="197" t="s">
        <v>327</v>
      </c>
      <c r="D122" s="170" t="s">
        <v>122</v>
      </c>
      <c r="E122" s="174">
        <v>1</v>
      </c>
      <c r="F122" s="176"/>
      <c r="G122" s="177">
        <f t="shared" si="35"/>
        <v>0</v>
      </c>
      <c r="H122" s="176"/>
      <c r="I122" s="177">
        <f t="shared" si="36"/>
        <v>0</v>
      </c>
      <c r="J122" s="176"/>
      <c r="K122" s="177">
        <f t="shared" si="37"/>
        <v>0</v>
      </c>
      <c r="L122" s="177">
        <v>21</v>
      </c>
      <c r="M122" s="177">
        <f t="shared" si="38"/>
        <v>0</v>
      </c>
      <c r="N122" s="170">
        <v>1.72E-2</v>
      </c>
      <c r="O122" s="170">
        <f t="shared" si="39"/>
        <v>1.72E-2</v>
      </c>
      <c r="P122" s="170">
        <v>0</v>
      </c>
      <c r="Q122" s="170">
        <f t="shared" si="40"/>
        <v>0</v>
      </c>
      <c r="R122" s="170"/>
      <c r="S122" s="170"/>
      <c r="T122" s="171">
        <v>1.008</v>
      </c>
      <c r="U122" s="170">
        <f t="shared" si="41"/>
        <v>1.01</v>
      </c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 t="s">
        <v>123</v>
      </c>
      <c r="AF122" s="160"/>
      <c r="AG122" s="160"/>
      <c r="AH122" s="160"/>
      <c r="AI122" s="160"/>
      <c r="AJ122" s="160"/>
      <c r="AK122" s="160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60"/>
      <c r="BA122" s="160"/>
      <c r="BB122" s="160"/>
      <c r="BC122" s="160"/>
      <c r="BD122" s="160"/>
      <c r="BE122" s="160"/>
      <c r="BF122" s="160"/>
      <c r="BG122" s="160"/>
      <c r="BH122" s="160"/>
    </row>
    <row r="123" spans="1:60" outlineLevel="1" x14ac:dyDescent="0.25">
      <c r="A123" s="161">
        <v>99</v>
      </c>
      <c r="B123" s="168" t="s">
        <v>328</v>
      </c>
      <c r="C123" s="197" t="s">
        <v>329</v>
      </c>
      <c r="D123" s="170" t="s">
        <v>133</v>
      </c>
      <c r="E123" s="174">
        <v>200</v>
      </c>
      <c r="F123" s="176"/>
      <c r="G123" s="177">
        <f t="shared" si="35"/>
        <v>0</v>
      </c>
      <c r="H123" s="176"/>
      <c r="I123" s="177">
        <f t="shared" si="36"/>
        <v>0</v>
      </c>
      <c r="J123" s="176"/>
      <c r="K123" s="177">
        <f t="shared" si="37"/>
        <v>0</v>
      </c>
      <c r="L123" s="177">
        <v>21</v>
      </c>
      <c r="M123" s="177">
        <f t="shared" si="38"/>
        <v>0</v>
      </c>
      <c r="N123" s="170">
        <v>0</v>
      </c>
      <c r="O123" s="170">
        <f t="shared" si="39"/>
        <v>0</v>
      </c>
      <c r="P123" s="170">
        <v>2.3800000000000002E-2</v>
      </c>
      <c r="Q123" s="170">
        <f t="shared" si="40"/>
        <v>4.76</v>
      </c>
      <c r="R123" s="170"/>
      <c r="S123" s="170"/>
      <c r="T123" s="171">
        <v>8.2000000000000003E-2</v>
      </c>
      <c r="U123" s="170">
        <f t="shared" si="41"/>
        <v>16.399999999999999</v>
      </c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 t="s">
        <v>123</v>
      </c>
      <c r="AF123" s="160"/>
      <c r="AG123" s="160"/>
      <c r="AH123" s="160"/>
      <c r="AI123" s="160"/>
      <c r="AJ123" s="160"/>
      <c r="AK123" s="160"/>
      <c r="AL123" s="160"/>
      <c r="AM123" s="160"/>
      <c r="AN123" s="160"/>
      <c r="AO123" s="160"/>
      <c r="AP123" s="160"/>
      <c r="AQ123" s="160"/>
      <c r="AR123" s="160"/>
      <c r="AS123" s="160"/>
      <c r="AT123" s="160"/>
      <c r="AU123" s="160"/>
      <c r="AV123" s="160"/>
      <c r="AW123" s="160"/>
      <c r="AX123" s="160"/>
      <c r="AY123" s="160"/>
      <c r="AZ123" s="160"/>
      <c r="BA123" s="160"/>
      <c r="BB123" s="160"/>
      <c r="BC123" s="160"/>
      <c r="BD123" s="160"/>
      <c r="BE123" s="160"/>
      <c r="BF123" s="160"/>
      <c r="BG123" s="160"/>
      <c r="BH123" s="160"/>
    </row>
    <row r="124" spans="1:60" outlineLevel="1" x14ac:dyDescent="0.25">
      <c r="A124" s="161">
        <v>100</v>
      </c>
      <c r="B124" s="168" t="s">
        <v>330</v>
      </c>
      <c r="C124" s="197" t="s">
        <v>331</v>
      </c>
      <c r="D124" s="170" t="s">
        <v>122</v>
      </c>
      <c r="E124" s="174">
        <v>8</v>
      </c>
      <c r="F124" s="176"/>
      <c r="G124" s="177">
        <f t="shared" si="35"/>
        <v>0</v>
      </c>
      <c r="H124" s="176"/>
      <c r="I124" s="177">
        <f t="shared" si="36"/>
        <v>0</v>
      </c>
      <c r="J124" s="176"/>
      <c r="K124" s="177">
        <f t="shared" si="37"/>
        <v>0</v>
      </c>
      <c r="L124" s="177">
        <v>21</v>
      </c>
      <c r="M124" s="177">
        <f t="shared" si="38"/>
        <v>0</v>
      </c>
      <c r="N124" s="170">
        <v>5.0000000000000002E-5</v>
      </c>
      <c r="O124" s="170">
        <f t="shared" si="39"/>
        <v>4.0000000000000002E-4</v>
      </c>
      <c r="P124" s="170">
        <v>1.235E-2</v>
      </c>
      <c r="Q124" s="170">
        <f t="shared" si="40"/>
        <v>9.8799999999999999E-2</v>
      </c>
      <c r="R124" s="170"/>
      <c r="S124" s="170"/>
      <c r="T124" s="171">
        <v>0.23699999999999999</v>
      </c>
      <c r="U124" s="170">
        <f t="shared" si="41"/>
        <v>1.9</v>
      </c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 t="s">
        <v>123</v>
      </c>
      <c r="AF124" s="160"/>
      <c r="AG124" s="160"/>
      <c r="AH124" s="160"/>
      <c r="AI124" s="160"/>
      <c r="AJ124" s="160"/>
      <c r="AK124" s="160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60"/>
      <c r="BA124" s="160"/>
      <c r="BB124" s="160"/>
      <c r="BC124" s="160"/>
      <c r="BD124" s="160"/>
      <c r="BE124" s="160"/>
      <c r="BF124" s="160"/>
      <c r="BG124" s="160"/>
      <c r="BH124" s="160"/>
    </row>
    <row r="125" spans="1:60" outlineLevel="1" x14ac:dyDescent="0.25">
      <c r="A125" s="161">
        <v>101</v>
      </c>
      <c r="B125" s="168" t="s">
        <v>332</v>
      </c>
      <c r="C125" s="197" t="s">
        <v>333</v>
      </c>
      <c r="D125" s="170" t="s">
        <v>133</v>
      </c>
      <c r="E125" s="174">
        <v>300</v>
      </c>
      <c r="F125" s="176"/>
      <c r="G125" s="177">
        <f t="shared" si="35"/>
        <v>0</v>
      </c>
      <c r="H125" s="176"/>
      <c r="I125" s="177">
        <f t="shared" si="36"/>
        <v>0</v>
      </c>
      <c r="J125" s="176"/>
      <c r="K125" s="177">
        <f t="shared" si="37"/>
        <v>0</v>
      </c>
      <c r="L125" s="177">
        <v>21</v>
      </c>
      <c r="M125" s="177">
        <f t="shared" si="38"/>
        <v>0</v>
      </c>
      <c r="N125" s="170">
        <v>0</v>
      </c>
      <c r="O125" s="170">
        <f t="shared" si="39"/>
        <v>0</v>
      </c>
      <c r="P125" s="170">
        <v>0</v>
      </c>
      <c r="Q125" s="170">
        <f t="shared" si="40"/>
        <v>0</v>
      </c>
      <c r="R125" s="170"/>
      <c r="S125" s="170"/>
      <c r="T125" s="171">
        <v>5.1999999999999998E-2</v>
      </c>
      <c r="U125" s="170">
        <f t="shared" si="41"/>
        <v>15.6</v>
      </c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 t="s">
        <v>123</v>
      </c>
      <c r="AF125" s="160"/>
      <c r="AG125" s="160"/>
      <c r="AH125" s="160"/>
      <c r="AI125" s="160"/>
      <c r="AJ125" s="160"/>
      <c r="AK125" s="160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60"/>
      <c r="BA125" s="160"/>
      <c r="BB125" s="160"/>
      <c r="BC125" s="160"/>
      <c r="BD125" s="160"/>
      <c r="BE125" s="160"/>
      <c r="BF125" s="160"/>
      <c r="BG125" s="160"/>
      <c r="BH125" s="160"/>
    </row>
    <row r="126" spans="1:60" outlineLevel="1" x14ac:dyDescent="0.25">
      <c r="A126" s="161">
        <v>102</v>
      </c>
      <c r="B126" s="168" t="s">
        <v>334</v>
      </c>
      <c r="C126" s="197" t="s">
        <v>335</v>
      </c>
      <c r="D126" s="170" t="s">
        <v>133</v>
      </c>
      <c r="E126" s="174">
        <v>50</v>
      </c>
      <c r="F126" s="176"/>
      <c r="G126" s="177">
        <f t="shared" si="35"/>
        <v>0</v>
      </c>
      <c r="H126" s="176"/>
      <c r="I126" s="177">
        <f t="shared" si="36"/>
        <v>0</v>
      </c>
      <c r="J126" s="176"/>
      <c r="K126" s="177">
        <f t="shared" si="37"/>
        <v>0</v>
      </c>
      <c r="L126" s="177">
        <v>21</v>
      </c>
      <c r="M126" s="177">
        <f t="shared" si="38"/>
        <v>0</v>
      </c>
      <c r="N126" s="170">
        <v>0</v>
      </c>
      <c r="O126" s="170">
        <f t="shared" si="39"/>
        <v>0</v>
      </c>
      <c r="P126" s="170">
        <v>0</v>
      </c>
      <c r="Q126" s="170">
        <f t="shared" si="40"/>
        <v>0</v>
      </c>
      <c r="R126" s="170"/>
      <c r="S126" s="170"/>
      <c r="T126" s="171">
        <v>0.124</v>
      </c>
      <c r="U126" s="170">
        <f t="shared" si="41"/>
        <v>6.2</v>
      </c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 t="s">
        <v>123</v>
      </c>
      <c r="AF126" s="160"/>
      <c r="AG126" s="160"/>
      <c r="AH126" s="160"/>
      <c r="AI126" s="160"/>
      <c r="AJ126" s="160"/>
      <c r="AK126" s="160"/>
      <c r="AL126" s="160"/>
      <c r="AM126" s="160"/>
      <c r="AN126" s="160"/>
      <c r="AO126" s="160"/>
      <c r="AP126" s="160"/>
      <c r="AQ126" s="160"/>
      <c r="AR126" s="160"/>
      <c r="AS126" s="160"/>
      <c r="AT126" s="160"/>
      <c r="AU126" s="160"/>
      <c r="AV126" s="160"/>
      <c r="AW126" s="160"/>
      <c r="AX126" s="160"/>
      <c r="AY126" s="160"/>
      <c r="AZ126" s="160"/>
      <c r="BA126" s="160"/>
      <c r="BB126" s="160"/>
      <c r="BC126" s="160"/>
      <c r="BD126" s="160"/>
      <c r="BE126" s="160"/>
      <c r="BF126" s="160"/>
      <c r="BG126" s="160"/>
      <c r="BH126" s="160"/>
    </row>
    <row r="127" spans="1:60" outlineLevel="1" x14ac:dyDescent="0.25">
      <c r="A127" s="161">
        <v>103</v>
      </c>
      <c r="B127" s="168" t="s">
        <v>332</v>
      </c>
      <c r="C127" s="197" t="s">
        <v>336</v>
      </c>
      <c r="D127" s="170" t="s">
        <v>133</v>
      </c>
      <c r="E127" s="174">
        <v>150</v>
      </c>
      <c r="F127" s="176"/>
      <c r="G127" s="177">
        <f t="shared" si="35"/>
        <v>0</v>
      </c>
      <c r="H127" s="176"/>
      <c r="I127" s="177">
        <f t="shared" si="36"/>
        <v>0</v>
      </c>
      <c r="J127" s="176"/>
      <c r="K127" s="177">
        <f t="shared" si="37"/>
        <v>0</v>
      </c>
      <c r="L127" s="177">
        <v>21</v>
      </c>
      <c r="M127" s="177">
        <f t="shared" si="38"/>
        <v>0</v>
      </c>
      <c r="N127" s="170">
        <v>0</v>
      </c>
      <c r="O127" s="170">
        <f t="shared" si="39"/>
        <v>0</v>
      </c>
      <c r="P127" s="170">
        <v>0</v>
      </c>
      <c r="Q127" s="170">
        <f t="shared" si="40"/>
        <v>0</v>
      </c>
      <c r="R127" s="170"/>
      <c r="S127" s="170"/>
      <c r="T127" s="171">
        <v>5.1999999999999998E-2</v>
      </c>
      <c r="U127" s="170">
        <f t="shared" si="41"/>
        <v>7.8</v>
      </c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 t="s">
        <v>123</v>
      </c>
      <c r="AF127" s="160"/>
      <c r="AG127" s="160"/>
      <c r="AH127" s="160"/>
      <c r="AI127" s="160"/>
      <c r="AJ127" s="160"/>
      <c r="AK127" s="160"/>
      <c r="AL127" s="160"/>
      <c r="AM127" s="160"/>
      <c r="AN127" s="160"/>
      <c r="AO127" s="160"/>
      <c r="AP127" s="160"/>
      <c r="AQ127" s="160"/>
      <c r="AR127" s="160"/>
      <c r="AS127" s="160"/>
      <c r="AT127" s="160"/>
      <c r="AU127" s="160"/>
      <c r="AV127" s="160"/>
      <c r="AW127" s="160"/>
      <c r="AX127" s="160"/>
      <c r="AY127" s="160"/>
      <c r="AZ127" s="160"/>
      <c r="BA127" s="160"/>
      <c r="BB127" s="160"/>
      <c r="BC127" s="160"/>
      <c r="BD127" s="160"/>
      <c r="BE127" s="160"/>
      <c r="BF127" s="160"/>
      <c r="BG127" s="160"/>
      <c r="BH127" s="160"/>
    </row>
    <row r="128" spans="1:60" outlineLevel="1" x14ac:dyDescent="0.25">
      <c r="A128" s="161">
        <v>104</v>
      </c>
      <c r="B128" s="168" t="s">
        <v>337</v>
      </c>
      <c r="C128" s="197" t="s">
        <v>338</v>
      </c>
      <c r="D128" s="170" t="s">
        <v>158</v>
      </c>
      <c r="E128" s="174">
        <v>1</v>
      </c>
      <c r="F128" s="176"/>
      <c r="G128" s="177">
        <f t="shared" si="35"/>
        <v>0</v>
      </c>
      <c r="H128" s="176"/>
      <c r="I128" s="177">
        <f t="shared" si="36"/>
        <v>0</v>
      </c>
      <c r="J128" s="176"/>
      <c r="K128" s="177">
        <f t="shared" si="37"/>
        <v>0</v>
      </c>
      <c r="L128" s="177">
        <v>21</v>
      </c>
      <c r="M128" s="177">
        <f t="shared" si="38"/>
        <v>0</v>
      </c>
      <c r="N128" s="170">
        <v>0</v>
      </c>
      <c r="O128" s="170">
        <f t="shared" si="39"/>
        <v>0</v>
      </c>
      <c r="P128" s="170">
        <v>0</v>
      </c>
      <c r="Q128" s="170">
        <f t="shared" si="40"/>
        <v>0</v>
      </c>
      <c r="R128" s="170"/>
      <c r="S128" s="170"/>
      <c r="T128" s="171">
        <v>3.0750000000000002</v>
      </c>
      <c r="U128" s="170">
        <f t="shared" si="41"/>
        <v>3.08</v>
      </c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 t="s">
        <v>123</v>
      </c>
      <c r="AF128" s="160"/>
      <c r="AG128" s="160"/>
      <c r="AH128" s="160"/>
      <c r="AI128" s="160"/>
      <c r="AJ128" s="160"/>
      <c r="AK128" s="160"/>
      <c r="AL128" s="160"/>
      <c r="AM128" s="160"/>
      <c r="AN128" s="160"/>
      <c r="AO128" s="160"/>
      <c r="AP128" s="160"/>
      <c r="AQ128" s="160"/>
      <c r="AR128" s="160"/>
      <c r="AS128" s="160"/>
      <c r="AT128" s="160"/>
      <c r="AU128" s="160"/>
      <c r="AV128" s="160"/>
      <c r="AW128" s="160"/>
      <c r="AX128" s="160"/>
      <c r="AY128" s="160"/>
      <c r="AZ128" s="160"/>
      <c r="BA128" s="160"/>
      <c r="BB128" s="160"/>
      <c r="BC128" s="160"/>
      <c r="BD128" s="160"/>
      <c r="BE128" s="160"/>
      <c r="BF128" s="160"/>
      <c r="BG128" s="160"/>
      <c r="BH128" s="160"/>
    </row>
    <row r="129" spans="1:60" x14ac:dyDescent="0.25">
      <c r="A129" s="162" t="s">
        <v>118</v>
      </c>
      <c r="B129" s="169" t="s">
        <v>87</v>
      </c>
      <c r="C129" s="198" t="s">
        <v>88</v>
      </c>
      <c r="D129" s="172"/>
      <c r="E129" s="175"/>
      <c r="F129" s="178"/>
      <c r="G129" s="178">
        <f>SUMIF(AE130:AE130,"&lt;&gt;NOR",G130:G130)</f>
        <v>0</v>
      </c>
      <c r="H129" s="178"/>
      <c r="I129" s="178">
        <f>SUM(I130:I130)</f>
        <v>0</v>
      </c>
      <c r="J129" s="178"/>
      <c r="K129" s="178">
        <f>SUM(K130:K130)</f>
        <v>0</v>
      </c>
      <c r="L129" s="178"/>
      <c r="M129" s="178">
        <f>SUM(M130:M130)</f>
        <v>0</v>
      </c>
      <c r="N129" s="172"/>
      <c r="O129" s="172">
        <f>SUM(O130:O130)</f>
        <v>4.8599999999999997E-3</v>
      </c>
      <c r="P129" s="172"/>
      <c r="Q129" s="172">
        <f>SUM(Q130:Q130)</f>
        <v>1.6000000000000001E-3</v>
      </c>
      <c r="R129" s="172"/>
      <c r="S129" s="172"/>
      <c r="T129" s="173"/>
      <c r="U129" s="172">
        <f>SUM(U130:U130)</f>
        <v>2.2400000000000002</v>
      </c>
      <c r="AE129" t="s">
        <v>119</v>
      </c>
    </row>
    <row r="130" spans="1:60" ht="20.399999999999999" outlineLevel="1" x14ac:dyDescent="0.25">
      <c r="A130" s="161">
        <v>105</v>
      </c>
      <c r="B130" s="168" t="s">
        <v>339</v>
      </c>
      <c r="C130" s="197" t="s">
        <v>340</v>
      </c>
      <c r="D130" s="170" t="s">
        <v>153</v>
      </c>
      <c r="E130" s="174">
        <v>2</v>
      </c>
      <c r="F130" s="176"/>
      <c r="G130" s="177">
        <f>ROUND(E130*F130,2)</f>
        <v>0</v>
      </c>
      <c r="H130" s="176"/>
      <c r="I130" s="177">
        <f>ROUND(E130*H130,2)</f>
        <v>0</v>
      </c>
      <c r="J130" s="176"/>
      <c r="K130" s="177">
        <f>ROUND(E130*J130,2)</f>
        <v>0</v>
      </c>
      <c r="L130" s="177">
        <v>21</v>
      </c>
      <c r="M130" s="177">
        <f>G130*(1+L130/100)</f>
        <v>0</v>
      </c>
      <c r="N130" s="170">
        <v>2.4299999999999999E-3</v>
      </c>
      <c r="O130" s="170">
        <f>ROUND(E130*N130,5)</f>
        <v>4.8599999999999997E-3</v>
      </c>
      <c r="P130" s="170">
        <v>8.0000000000000004E-4</v>
      </c>
      <c r="Q130" s="170">
        <f>ROUND(E130*P130,5)</f>
        <v>1.6000000000000001E-3</v>
      </c>
      <c r="R130" s="170"/>
      <c r="S130" s="170"/>
      <c r="T130" s="171">
        <v>1.11765</v>
      </c>
      <c r="U130" s="170">
        <f>ROUND(E130*T130,2)</f>
        <v>2.2400000000000002</v>
      </c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 t="s">
        <v>134</v>
      </c>
      <c r="AF130" s="160"/>
      <c r="AG130" s="160"/>
      <c r="AH130" s="160"/>
      <c r="AI130" s="160"/>
      <c r="AJ130" s="160"/>
      <c r="AK130" s="160"/>
      <c r="AL130" s="160"/>
      <c r="AM130" s="160"/>
      <c r="AN130" s="160"/>
      <c r="AO130" s="160"/>
      <c r="AP130" s="160"/>
      <c r="AQ130" s="160"/>
      <c r="AR130" s="160"/>
      <c r="AS130" s="160"/>
      <c r="AT130" s="160"/>
      <c r="AU130" s="160"/>
      <c r="AV130" s="160"/>
      <c r="AW130" s="160"/>
      <c r="AX130" s="160"/>
      <c r="AY130" s="160"/>
      <c r="AZ130" s="160"/>
      <c r="BA130" s="160"/>
      <c r="BB130" s="160"/>
      <c r="BC130" s="160"/>
      <c r="BD130" s="160"/>
      <c r="BE130" s="160"/>
      <c r="BF130" s="160"/>
      <c r="BG130" s="160"/>
      <c r="BH130" s="160"/>
    </row>
    <row r="131" spans="1:60" x14ac:dyDescent="0.25">
      <c r="A131" s="162" t="s">
        <v>118</v>
      </c>
      <c r="B131" s="169" t="s">
        <v>89</v>
      </c>
      <c r="C131" s="198" t="s">
        <v>90</v>
      </c>
      <c r="D131" s="172"/>
      <c r="E131" s="175"/>
      <c r="F131" s="178"/>
      <c r="G131" s="178">
        <f>SUMIF(AE132:AE132,"&lt;&gt;NOR",G132:G132)</f>
        <v>0</v>
      </c>
      <c r="H131" s="178"/>
      <c r="I131" s="178">
        <f>SUM(I132:I132)</f>
        <v>0</v>
      </c>
      <c r="J131" s="178"/>
      <c r="K131" s="178">
        <f>SUM(K132:K132)</f>
        <v>0</v>
      </c>
      <c r="L131" s="178"/>
      <c r="M131" s="178">
        <f>SUM(M132:M132)</f>
        <v>0</v>
      </c>
      <c r="N131" s="172"/>
      <c r="O131" s="172">
        <f>SUM(O132:O132)</f>
        <v>8.3999999999999995E-3</v>
      </c>
      <c r="P131" s="172"/>
      <c r="Q131" s="172">
        <f>SUM(Q132:Q132)</f>
        <v>0</v>
      </c>
      <c r="R131" s="172"/>
      <c r="S131" s="172"/>
      <c r="T131" s="173"/>
      <c r="U131" s="172">
        <f>SUM(U132:U132)</f>
        <v>5.07</v>
      </c>
      <c r="AE131" t="s">
        <v>119</v>
      </c>
    </row>
    <row r="132" spans="1:60" outlineLevel="1" x14ac:dyDescent="0.25">
      <c r="A132" s="186">
        <v>106</v>
      </c>
      <c r="B132" s="187" t="s">
        <v>341</v>
      </c>
      <c r="C132" s="199" t="s">
        <v>342</v>
      </c>
      <c r="D132" s="188" t="s">
        <v>133</v>
      </c>
      <c r="E132" s="189">
        <v>30</v>
      </c>
      <c r="F132" s="190"/>
      <c r="G132" s="191">
        <f>ROUND(E132*F132,2)</f>
        <v>0</v>
      </c>
      <c r="H132" s="190"/>
      <c r="I132" s="191">
        <f>ROUND(E132*H132,2)</f>
        <v>0</v>
      </c>
      <c r="J132" s="190"/>
      <c r="K132" s="191">
        <f>ROUND(E132*J132,2)</f>
        <v>0</v>
      </c>
      <c r="L132" s="191">
        <v>21</v>
      </c>
      <c r="M132" s="191">
        <f>G132*(1+L132/100)</f>
        <v>0</v>
      </c>
      <c r="N132" s="188">
        <v>2.7999999999999998E-4</v>
      </c>
      <c r="O132" s="188">
        <f>ROUND(E132*N132,5)</f>
        <v>8.3999999999999995E-3</v>
      </c>
      <c r="P132" s="188">
        <v>0</v>
      </c>
      <c r="Q132" s="188">
        <f>ROUND(E132*P132,5)</f>
        <v>0</v>
      </c>
      <c r="R132" s="188"/>
      <c r="S132" s="188"/>
      <c r="T132" s="192">
        <v>0.16897000000000001</v>
      </c>
      <c r="U132" s="188">
        <f>ROUND(E132*T132,2)</f>
        <v>5.07</v>
      </c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 t="s">
        <v>123</v>
      </c>
      <c r="AF132" s="160"/>
      <c r="AG132" s="160"/>
      <c r="AH132" s="160"/>
      <c r="AI132" s="160"/>
      <c r="AJ132" s="160"/>
      <c r="AK132" s="160"/>
      <c r="AL132" s="160"/>
      <c r="AM132" s="160"/>
      <c r="AN132" s="160"/>
      <c r="AO132" s="160"/>
      <c r="AP132" s="160"/>
      <c r="AQ132" s="160"/>
      <c r="AR132" s="160"/>
      <c r="AS132" s="160"/>
      <c r="AT132" s="160"/>
      <c r="AU132" s="160"/>
      <c r="AV132" s="160"/>
      <c r="AW132" s="160"/>
      <c r="AX132" s="160"/>
      <c r="AY132" s="160"/>
      <c r="AZ132" s="160"/>
      <c r="BA132" s="160"/>
      <c r="BB132" s="160"/>
      <c r="BC132" s="160"/>
      <c r="BD132" s="160"/>
      <c r="BE132" s="160"/>
      <c r="BF132" s="160"/>
      <c r="BG132" s="160"/>
      <c r="BH132" s="160"/>
    </row>
    <row r="133" spans="1:60" x14ac:dyDescent="0.25">
      <c r="A133" s="6"/>
      <c r="B133" s="7" t="s">
        <v>343</v>
      </c>
      <c r="C133" s="200" t="s">
        <v>343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AC133">
        <v>15</v>
      </c>
      <c r="AD133">
        <v>21</v>
      </c>
    </row>
    <row r="134" spans="1:60" x14ac:dyDescent="0.25">
      <c r="A134" s="193"/>
      <c r="B134" s="194">
        <v>26</v>
      </c>
      <c r="C134" s="201" t="s">
        <v>343</v>
      </c>
      <c r="D134" s="195"/>
      <c r="E134" s="195"/>
      <c r="F134" s="195"/>
      <c r="G134" s="196">
        <f>G8+G12+G14+G17+G21+G28+G34+G38+G42+G62+G73+G92+G110+G129+G131</f>
        <v>0</v>
      </c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AC134">
        <f>SUMIF(L7:L132,AC133,G7:G132)</f>
        <v>0</v>
      </c>
      <c r="AD134">
        <f>SUMIF(L7:L132,AD133,G7:G132)</f>
        <v>0</v>
      </c>
      <c r="AE134" t="s">
        <v>344</v>
      </c>
    </row>
    <row r="135" spans="1:60" x14ac:dyDescent="0.25">
      <c r="A135" s="6"/>
      <c r="B135" s="7" t="s">
        <v>343</v>
      </c>
      <c r="C135" s="200" t="s">
        <v>343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60" x14ac:dyDescent="0.25">
      <c r="A136" s="6"/>
      <c r="B136" s="7" t="s">
        <v>343</v>
      </c>
      <c r="C136" s="200" t="s">
        <v>343</v>
      </c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60" x14ac:dyDescent="0.25">
      <c r="A137" s="254">
        <v>33</v>
      </c>
      <c r="B137" s="254"/>
      <c r="C137" s="255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60" x14ac:dyDescent="0.25">
      <c r="A138" s="256"/>
      <c r="B138" s="257"/>
      <c r="C138" s="258"/>
      <c r="D138" s="257"/>
      <c r="E138" s="257"/>
      <c r="F138" s="257"/>
      <c r="G138" s="259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AE138" t="s">
        <v>345</v>
      </c>
    </row>
    <row r="139" spans="1:60" x14ac:dyDescent="0.25">
      <c r="A139" s="260"/>
      <c r="B139" s="261"/>
      <c r="C139" s="262"/>
      <c r="D139" s="261"/>
      <c r="E139" s="261"/>
      <c r="F139" s="261"/>
      <c r="G139" s="263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5">
      <c r="A140" s="260"/>
      <c r="B140" s="261"/>
      <c r="C140" s="262"/>
      <c r="D140" s="261"/>
      <c r="E140" s="261"/>
      <c r="F140" s="261"/>
      <c r="G140" s="263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5">
      <c r="A141" s="260"/>
      <c r="B141" s="261"/>
      <c r="C141" s="262"/>
      <c r="D141" s="261"/>
      <c r="E141" s="261"/>
      <c r="F141" s="261"/>
      <c r="G141" s="263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5">
      <c r="A142" s="264"/>
      <c r="B142" s="265"/>
      <c r="C142" s="266"/>
      <c r="D142" s="265"/>
      <c r="E142" s="265"/>
      <c r="F142" s="265"/>
      <c r="G142" s="267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5">
      <c r="A143" s="6"/>
      <c r="B143" s="7" t="s">
        <v>343</v>
      </c>
      <c r="C143" s="200" t="s">
        <v>343</v>
      </c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5">
      <c r="C144" s="202"/>
      <c r="AE144" t="s">
        <v>346</v>
      </c>
    </row>
  </sheetData>
  <mergeCells count="10">
    <mergeCell ref="C49:G49"/>
    <mergeCell ref="C50:G50"/>
    <mergeCell ref="A137:C137"/>
    <mergeCell ref="A138:G142"/>
    <mergeCell ref="A1:G1"/>
    <mergeCell ref="C2:G2"/>
    <mergeCell ref="C3:G3"/>
    <mergeCell ref="C4:G4"/>
    <mergeCell ref="C47:G47"/>
    <mergeCell ref="C48:G48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mina13</dc:creator>
  <cp:lastModifiedBy>Miroslav Manžel</cp:lastModifiedBy>
  <cp:lastPrinted>2014-02-28T09:52:57Z</cp:lastPrinted>
  <dcterms:created xsi:type="dcterms:W3CDTF">2009-04-08T07:15:50Z</dcterms:created>
  <dcterms:modified xsi:type="dcterms:W3CDTF">2017-04-18T04:17:29Z</dcterms:modified>
</cp:coreProperties>
</file>